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S:\7881-Operational Initiatives\Specialist Services\SSWA\SPECIAL EVENTS\2025 Special Events\Country Week - SHS\Results\Final Results\"/>
    </mc:Choice>
  </mc:AlternateContent>
  <xr:revisionPtr revIDLastSave="0" documentId="8_{D91C34CA-6657-46FD-BF94-B00A0CB11B31}" xr6:coauthVersionLast="47" xr6:coauthVersionMax="47" xr10:uidLastSave="{00000000-0000-0000-0000-000000000000}"/>
  <bookViews>
    <workbookView xWindow="28680" yWindow="-120" windowWidth="29040" windowHeight="15840" tabRatio="943" activeTab="1" xr2:uid="{00000000-000D-0000-FFFF-FFFF00000000}"/>
  </bookViews>
  <sheets>
    <sheet name="Results" sheetId="39" r:id="rId1"/>
    <sheet name="Tier Results" sheetId="33" r:id="rId2"/>
    <sheet name="Divisions and points" sheetId="37" r:id="rId3"/>
    <sheet name="Matrix" sheetId="6" state="hidden" r:id="rId4"/>
  </sheets>
  <definedNames>
    <definedName name="_Tier1" localSheetId="0">Results!$A$3</definedName>
    <definedName name="_Tier1">#REF!</definedName>
    <definedName name="afl">#REF!</definedName>
    <definedName name="total_score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24" i="39" l="1"/>
  <c r="E11" i="39"/>
  <c r="H17" i="39"/>
  <c r="AU50" i="39"/>
  <c r="AU41" i="39"/>
  <c r="AU29" i="39"/>
  <c r="AU19" i="39"/>
  <c r="N51" i="39"/>
  <c r="AR59" i="39"/>
  <c r="Z71" i="39"/>
  <c r="H60" i="39"/>
  <c r="H72" i="39"/>
  <c r="Q4" i="39"/>
  <c r="K4" i="39"/>
  <c r="E4" i="39"/>
  <c r="Q11" i="39"/>
  <c r="Q13" i="39"/>
  <c r="Q14" i="39"/>
  <c r="Q15" i="39"/>
  <c r="Q17" i="39"/>
  <c r="H65" i="39"/>
  <c r="AU61" i="39" l="1"/>
  <c r="AX33" i="39"/>
  <c r="AX40" i="39"/>
  <c r="AX29" i="39"/>
  <c r="AU34" i="39"/>
  <c r="AX13" i="39"/>
  <c r="AX15" i="39"/>
  <c r="AX16" i="39"/>
  <c r="AX19" i="39"/>
  <c r="AX20" i="39"/>
  <c r="AX21" i="39"/>
  <c r="AX23" i="39"/>
  <c r="AX24" i="39"/>
  <c r="AX11" i="39"/>
  <c r="AU13" i="39"/>
  <c r="AU14" i="39"/>
  <c r="AU15" i="39"/>
  <c r="AU20" i="39"/>
  <c r="AU21" i="39"/>
  <c r="AU24" i="39"/>
  <c r="AU11" i="39"/>
  <c r="B4" i="39"/>
  <c r="R4" i="39"/>
  <c r="Q7" i="39"/>
  <c r="Q6" i="39"/>
  <c r="Q5" i="39"/>
  <c r="O7" i="39"/>
  <c r="I7" i="39"/>
  <c r="C7" i="39"/>
  <c r="P7" i="39"/>
  <c r="P6" i="39"/>
  <c r="P5" i="39"/>
  <c r="P4" i="39"/>
  <c r="O6" i="39"/>
  <c r="O5" i="39"/>
  <c r="O4" i="39"/>
  <c r="N7" i="39"/>
  <c r="N6" i="39"/>
  <c r="N5" i="39"/>
  <c r="N4" i="39"/>
  <c r="L4" i="39"/>
  <c r="K7" i="39"/>
  <c r="K6" i="39"/>
  <c r="K5" i="39"/>
  <c r="J7" i="39"/>
  <c r="J6" i="39"/>
  <c r="J5" i="39"/>
  <c r="J4" i="39"/>
  <c r="I6" i="39"/>
  <c r="I5" i="39"/>
  <c r="I4" i="39"/>
  <c r="H7" i="39"/>
  <c r="H6" i="39"/>
  <c r="H5" i="39"/>
  <c r="H4" i="39"/>
  <c r="AR74" i="39"/>
  <c r="AR73" i="39"/>
  <c r="AR72" i="39"/>
  <c r="AR70" i="39"/>
  <c r="AR68" i="39"/>
  <c r="AR67" i="39"/>
  <c r="AR65" i="39"/>
  <c r="AR61" i="39"/>
  <c r="AR63" i="39"/>
  <c r="AR58" i="39"/>
  <c r="AO74" i="39"/>
  <c r="AO72" i="39"/>
  <c r="AO70" i="39"/>
  <c r="AO68" i="39"/>
  <c r="AO67" i="39"/>
  <c r="AO65" i="39"/>
  <c r="AO64" i="39"/>
  <c r="AO63" i="39"/>
  <c r="AO62" i="39"/>
  <c r="AO61" i="39"/>
  <c r="AO60" i="39"/>
  <c r="AO59" i="39"/>
  <c r="AO58" i="39"/>
  <c r="AL58" i="39"/>
  <c r="BB58" i="39" s="1" a="1"/>
  <c r="BB58" i="39" s="1"/>
  <c r="AL73" i="39"/>
  <c r="AI71" i="39"/>
  <c r="AF71" i="39"/>
  <c r="Z72" i="39"/>
  <c r="Z70" i="39"/>
  <c r="Z69" i="39"/>
  <c r="Z67" i="39"/>
  <c r="Z65" i="39"/>
  <c r="Z63" i="39"/>
  <c r="Z64" i="39"/>
  <c r="BB64" i="39" s="1" a="1"/>
  <c r="BB64" i="39" s="1"/>
  <c r="Z66" i="39"/>
  <c r="Z60" i="39"/>
  <c r="Q66" i="39"/>
  <c r="Q62" i="39"/>
  <c r="N74" i="39"/>
  <c r="N68" i="39"/>
  <c r="N66" i="39"/>
  <c r="N62" i="39"/>
  <c r="H74" i="39"/>
  <c r="H73" i="39"/>
  <c r="BB72" i="39" a="1"/>
  <c r="BB72" i="39" s="1"/>
  <c r="H71" i="39"/>
  <c r="H70" i="39"/>
  <c r="H69" i="39"/>
  <c r="H68" i="39"/>
  <c r="BB68" i="39" s="1" a="1"/>
  <c r="BB68" i="39" s="1"/>
  <c r="H66" i="39"/>
  <c r="BB66" i="39" s="1" a="1"/>
  <c r="BB66" i="39" s="1"/>
  <c r="H63" i="39"/>
  <c r="BB63" i="39" s="1" a="1"/>
  <c r="BB63" i="39" s="1"/>
  <c r="H62" i="39"/>
  <c r="H67" i="39"/>
  <c r="AR53" i="39"/>
  <c r="AR52" i="39"/>
  <c r="AR51" i="39"/>
  <c r="AR48" i="39"/>
  <c r="AR47" i="39"/>
  <c r="AR46" i="39"/>
  <c r="AR45" i="39"/>
  <c r="AR44" i="39"/>
  <c r="AR43" i="39"/>
  <c r="AR42" i="39"/>
  <c r="AR41" i="39"/>
  <c r="AR39" i="39"/>
  <c r="AR38" i="39"/>
  <c r="AR37" i="39"/>
  <c r="AR36" i="39"/>
  <c r="AR35" i="39"/>
  <c r="AR34" i="39"/>
  <c r="AR33" i="39"/>
  <c r="AR32" i="39"/>
  <c r="AR31" i="39"/>
  <c r="AR29" i="39"/>
  <c r="AO53" i="39"/>
  <c r="AO52" i="39"/>
  <c r="AO50" i="39"/>
  <c r="AO48" i="39"/>
  <c r="AO47" i="39"/>
  <c r="AO46" i="39"/>
  <c r="AO45" i="39"/>
  <c r="AO44" i="39"/>
  <c r="AO43" i="39"/>
  <c r="AO42" i="39"/>
  <c r="AO40" i="39"/>
  <c r="AO39" i="39"/>
  <c r="AO38" i="39"/>
  <c r="AO36" i="39"/>
  <c r="AO35" i="39"/>
  <c r="AO34" i="39"/>
  <c r="AO33" i="39"/>
  <c r="AO32" i="39"/>
  <c r="AO31" i="39"/>
  <c r="AO30" i="39"/>
  <c r="AO29" i="39"/>
  <c r="AL50" i="39"/>
  <c r="AL44" i="39"/>
  <c r="AL43" i="39"/>
  <c r="AL42" i="39"/>
  <c r="AL41" i="39"/>
  <c r="AL38" i="39"/>
  <c r="AL36" i="39"/>
  <c r="AL40" i="39"/>
  <c r="AL30" i="39"/>
  <c r="AI43" i="39"/>
  <c r="AF49" i="39"/>
  <c r="AF46" i="39"/>
  <c r="AF43" i="39"/>
  <c r="AF42" i="39"/>
  <c r="AF39" i="39"/>
  <c r="AF38" i="39"/>
  <c r="AF37" i="39"/>
  <c r="AF36" i="39"/>
  <c r="AF35" i="39"/>
  <c r="AF34" i="39"/>
  <c r="AF33" i="39"/>
  <c r="AF32" i="39"/>
  <c r="AF31" i="39"/>
  <c r="AC39" i="39"/>
  <c r="AC31" i="39"/>
  <c r="Z52" i="39"/>
  <c r="Z51" i="39"/>
  <c r="Z50" i="39"/>
  <c r="Z48" i="39"/>
  <c r="Z47" i="39"/>
  <c r="Z46" i="39"/>
  <c r="Z45" i="39"/>
  <c r="Z44" i="39"/>
  <c r="Z43" i="39"/>
  <c r="Z42" i="39"/>
  <c r="Z41" i="39"/>
  <c r="Z40" i="39"/>
  <c r="Z39" i="39"/>
  <c r="Z38" i="39"/>
  <c r="Z37" i="39"/>
  <c r="Z36" i="39"/>
  <c r="Z35" i="39"/>
  <c r="Z34" i="39"/>
  <c r="Z33" i="39"/>
  <c r="Z32" i="39"/>
  <c r="Z31" i="39"/>
  <c r="Z30" i="39"/>
  <c r="Z29" i="39"/>
  <c r="W47" i="39"/>
  <c r="W49" i="39"/>
  <c r="W53" i="39"/>
  <c r="W31" i="39"/>
  <c r="Q53" i="39"/>
  <c r="Q50" i="39"/>
  <c r="Q46" i="39"/>
  <c r="Q44" i="39"/>
  <c r="Q37" i="39"/>
  <c r="Q42" i="39"/>
  <c r="Q45" i="39"/>
  <c r="Q47" i="39"/>
  <c r="Q52" i="39"/>
  <c r="Q35" i="39"/>
  <c r="N53" i="39"/>
  <c r="N52" i="39"/>
  <c r="N50" i="39"/>
  <c r="N49" i="39"/>
  <c r="N43" i="39"/>
  <c r="N39" i="39"/>
  <c r="N38" i="39"/>
  <c r="N36" i="39"/>
  <c r="N35" i="39"/>
  <c r="N34" i="39"/>
  <c r="N32" i="39"/>
  <c r="N42" i="39"/>
  <c r="N30" i="39"/>
  <c r="K34" i="39"/>
  <c r="H53" i="39"/>
  <c r="H52" i="39"/>
  <c r="H51" i="39"/>
  <c r="H48" i="39"/>
  <c r="H47" i="39"/>
  <c r="H46" i="39"/>
  <c r="H45" i="39"/>
  <c r="H43" i="39"/>
  <c r="H42" i="39"/>
  <c r="H41" i="39"/>
  <c r="H40" i="39"/>
  <c r="H39" i="39"/>
  <c r="H38" i="39"/>
  <c r="H36" i="39"/>
  <c r="H34" i="39"/>
  <c r="H33" i="39"/>
  <c r="H32" i="39"/>
  <c r="H31" i="39"/>
  <c r="H30" i="39"/>
  <c r="H35" i="39"/>
  <c r="H37" i="39"/>
  <c r="H49" i="39"/>
  <c r="E49" i="39"/>
  <c r="B53" i="39"/>
  <c r="B50" i="39"/>
  <c r="B48" i="39"/>
  <c r="B43" i="39"/>
  <c r="B51" i="39"/>
  <c r="B52" i="39"/>
  <c r="B39" i="39"/>
  <c r="B32" i="39"/>
  <c r="B29" i="39"/>
  <c r="AR24" i="39"/>
  <c r="AR23" i="39"/>
  <c r="AR22" i="39"/>
  <c r="AR21" i="39"/>
  <c r="AR20" i="39"/>
  <c r="AR18" i="39"/>
  <c r="AR17" i="39"/>
  <c r="AR14" i="39"/>
  <c r="AR13" i="39"/>
  <c r="AR12" i="39"/>
  <c r="AR11" i="39"/>
  <c r="AR16" i="39"/>
  <c r="AR19" i="39"/>
  <c r="AO24" i="39"/>
  <c r="AO23" i="39"/>
  <c r="AO20" i="39"/>
  <c r="AO21" i="39"/>
  <c r="AO19" i="39"/>
  <c r="AO18" i="39"/>
  <c r="AO17" i="39"/>
  <c r="AO14" i="39"/>
  <c r="AO12" i="39"/>
  <c r="AO11" i="39"/>
  <c r="AO13" i="39"/>
  <c r="AO15" i="39"/>
  <c r="AO16" i="39"/>
  <c r="AO22" i="39"/>
  <c r="AL23" i="39"/>
  <c r="AL22" i="39"/>
  <c r="AL19" i="39"/>
  <c r="AL12" i="39"/>
  <c r="AL13" i="39"/>
  <c r="AL15" i="39"/>
  <c r="AL17" i="39"/>
  <c r="AL20" i="39"/>
  <c r="AL11" i="39"/>
  <c r="AI24" i="39"/>
  <c r="AI23" i="39"/>
  <c r="AI22" i="39"/>
  <c r="AI18" i="39"/>
  <c r="AI16" i="39"/>
  <c r="AI12" i="39"/>
  <c r="AI13" i="39"/>
  <c r="AI15" i="39"/>
  <c r="AI20" i="39"/>
  <c r="AI11" i="39"/>
  <c r="AF24" i="39"/>
  <c r="AF23" i="39"/>
  <c r="AF22" i="39"/>
  <c r="AF19" i="39"/>
  <c r="AF18" i="39"/>
  <c r="AF17" i="39"/>
  <c r="AF11" i="39"/>
  <c r="AF12" i="39"/>
  <c r="AF13" i="39"/>
  <c r="AF14" i="39"/>
  <c r="AF15" i="39"/>
  <c r="AF16" i="39"/>
  <c r="AF20" i="39"/>
  <c r="AC24" i="39"/>
  <c r="AC18" i="39"/>
  <c r="AC19" i="39"/>
  <c r="Z23" i="39"/>
  <c r="Z22" i="39"/>
  <c r="Z20" i="39"/>
  <c r="Z19" i="39"/>
  <c r="Z17" i="39"/>
  <c r="Z16" i="39"/>
  <c r="Z14" i="39"/>
  <c r="Z15" i="39"/>
  <c r="Z13" i="39"/>
  <c r="Z11" i="39"/>
  <c r="Z12" i="39"/>
  <c r="Z18" i="39"/>
  <c r="Z21" i="39"/>
  <c r="Z24" i="39"/>
  <c r="W19" i="39"/>
  <c r="W20" i="39"/>
  <c r="W21" i="39"/>
  <c r="W24" i="39"/>
  <c r="W18" i="39"/>
  <c r="W11" i="39"/>
  <c r="W17" i="39"/>
  <c r="T14" i="39"/>
  <c r="T15" i="39"/>
  <c r="T18" i="39"/>
  <c r="T20" i="39"/>
  <c r="T22" i="39"/>
  <c r="T13" i="39"/>
  <c r="Q21" i="39"/>
  <c r="Q18" i="39"/>
  <c r="N24" i="39"/>
  <c r="N23" i="39"/>
  <c r="N21" i="39"/>
  <c r="N19" i="39"/>
  <c r="N18" i="39"/>
  <c r="N12" i="39"/>
  <c r="N14" i="39"/>
  <c r="N13" i="39"/>
  <c r="N15" i="39"/>
  <c r="N20" i="39"/>
  <c r="N11" i="39"/>
  <c r="H11" i="39"/>
  <c r="H23" i="39"/>
  <c r="H22" i="39"/>
  <c r="H19" i="39"/>
  <c r="H16" i="39"/>
  <c r="H12" i="39"/>
  <c r="H13" i="39"/>
  <c r="H14" i="39"/>
  <c r="H15" i="39"/>
  <c r="H18" i="39"/>
  <c r="H20" i="39"/>
  <c r="H21" i="39"/>
  <c r="H24" i="39"/>
  <c r="E24" i="39"/>
  <c r="E22" i="39"/>
  <c r="E21" i="39"/>
  <c r="E19" i="39"/>
  <c r="E17" i="39"/>
  <c r="B16" i="39"/>
  <c r="B23" i="39"/>
  <c r="B19" i="39"/>
  <c r="B18" i="39"/>
  <c r="B21" i="39"/>
  <c r="B14" i="39"/>
  <c r="E15" i="39"/>
  <c r="E13" i="39"/>
  <c r="E14" i="39"/>
  <c r="E12" i="39"/>
  <c r="E16" i="39"/>
  <c r="B22" i="39"/>
  <c r="B12" i="39"/>
  <c r="B15" i="39"/>
  <c r="B13" i="39"/>
  <c r="B5" i="39"/>
  <c r="E5" i="39"/>
  <c r="F4" i="39"/>
  <c r="E7" i="39"/>
  <c r="E6" i="39"/>
  <c r="D7" i="39"/>
  <c r="D6" i="39"/>
  <c r="D5" i="39"/>
  <c r="D4" i="39"/>
  <c r="C6" i="39"/>
  <c r="C5" i="39"/>
  <c r="C4" i="39"/>
  <c r="B6" i="39"/>
  <c r="B7" i="39"/>
  <c r="B73" i="39"/>
  <c r="B74" i="39"/>
  <c r="E73" i="39"/>
  <c r="E74" i="39"/>
  <c r="O73" i="39"/>
  <c r="R73" i="39"/>
  <c r="R74" i="39"/>
  <c r="X74" i="39"/>
  <c r="Z74" i="39"/>
  <c r="AD74" i="39"/>
  <c r="AF74" i="39"/>
  <c r="AI74" i="39"/>
  <c r="AM74" i="39"/>
  <c r="R24" i="39"/>
  <c r="R23" i="39"/>
  <c r="AD12" i="39"/>
  <c r="BB74" i="39" l="1" a="1"/>
  <c r="BB74" i="39" s="1"/>
  <c r="BA58" i="39"/>
  <c r="BB60" i="39" a="1"/>
  <c r="BB60" i="39" s="1"/>
  <c r="BB33" i="39" a="1"/>
  <c r="BB33" i="39" s="1"/>
  <c r="BC58" i="39"/>
  <c r="BB67" i="39" a="1"/>
  <c r="BB67" i="39" s="1"/>
  <c r="BB62" i="39" a="1"/>
  <c r="BB62" i="39" s="1"/>
  <c r="BB69" i="39" a="1"/>
  <c r="BB69" i="39" s="1"/>
  <c r="BB45" i="39" a="1"/>
  <c r="BB45" i="39" s="1"/>
  <c r="BB70" i="39" a="1"/>
  <c r="BB70" i="39" s="1"/>
  <c r="BB50" i="39" a="1"/>
  <c r="BB50" i="39" s="1"/>
  <c r="BB51" i="39" a="1"/>
  <c r="BB51" i="39" s="1"/>
  <c r="BB73" i="39" a="1"/>
  <c r="BB73" i="39" s="1"/>
  <c r="BB71" i="39" a="1"/>
  <c r="BB71" i="39" s="1"/>
  <c r="BB52" i="39" a="1"/>
  <c r="BB52" i="39" s="1"/>
  <c r="BB41" i="39" a="1"/>
  <c r="BB41" i="39" s="1"/>
  <c r="BB65" i="39" a="1"/>
  <c r="BB65" i="39" s="1"/>
  <c r="BB43" i="39" a="1"/>
  <c r="BB43" i="39" s="1"/>
  <c r="BB46" i="39" a="1"/>
  <c r="BB46" i="39" s="1"/>
  <c r="BB30" i="39" a="1"/>
  <c r="BB30" i="39" s="1"/>
  <c r="BB49" i="39" a="1"/>
  <c r="BB49" i="39" s="1"/>
  <c r="BB42" i="39" a="1"/>
  <c r="BB42" i="39" s="1"/>
  <c r="BB40" i="39" a="1"/>
  <c r="BB40" i="39" s="1"/>
  <c r="BB47" i="39" a="1"/>
  <c r="BB47" i="39" s="1"/>
  <c r="BB31" i="39" a="1"/>
  <c r="BB31" i="39" s="1"/>
  <c r="BB44" i="39" a="1"/>
  <c r="BB44" i="39" s="1"/>
  <c r="BB35" i="39" a="1"/>
  <c r="BB35" i="39" s="1"/>
  <c r="BB32" i="39" a="1"/>
  <c r="BB32" i="39" s="1"/>
  <c r="BB34" i="39" a="1"/>
  <c r="BB34" i="39" s="1"/>
  <c r="BB38" i="39" a="1"/>
  <c r="BB38" i="39" s="1"/>
  <c r="BB22" i="39" a="1"/>
  <c r="BB22" i="39" s="1"/>
  <c r="BB53" i="39" a="1"/>
  <c r="BB53" i="39" s="1"/>
  <c r="BB48" i="39" a="1"/>
  <c r="BB48" i="39" s="1"/>
  <c r="BB61" i="39" a="1"/>
  <c r="BB61" i="39" s="1"/>
  <c r="BB59" i="39" a="1"/>
  <c r="BB59" i="39" s="1"/>
  <c r="BB36" i="39" a="1"/>
  <c r="BB36" i="39" s="1"/>
  <c r="BB21" i="39" a="1"/>
  <c r="BB21" i="39" s="1"/>
  <c r="BB14" i="39" a="1"/>
  <c r="BB14" i="39" s="1"/>
  <c r="BB18" i="39" a="1"/>
  <c r="BB18" i="39" s="1"/>
  <c r="BB19" i="39" a="1"/>
  <c r="BB19" i="39" s="1"/>
  <c r="BB15" i="39" a="1"/>
  <c r="BB15" i="39" s="1"/>
  <c r="BB23" i="39" a="1"/>
  <c r="BB23" i="39" s="1"/>
  <c r="BB20" i="39" a="1"/>
  <c r="BB20" i="39" s="1"/>
  <c r="BB17" i="39" a="1"/>
  <c r="BB17" i="39" s="1"/>
  <c r="BB24" i="39" a="1"/>
  <c r="BB24" i="39" s="1"/>
  <c r="BB16" i="39" a="1"/>
  <c r="BB16" i="39" s="1"/>
  <c r="BB13" i="39" a="1"/>
  <c r="BB13" i="39" s="1"/>
  <c r="BB11" i="39" a="1"/>
  <c r="BB11" i="39" s="1"/>
  <c r="BB39" i="39" a="1"/>
  <c r="BB39" i="39" s="1"/>
  <c r="BB37" i="39" a="1"/>
  <c r="BB37" i="39" s="1"/>
  <c r="BB29" i="39" a="1"/>
  <c r="BB29" i="39" s="1"/>
  <c r="BB12" i="39" a="1"/>
  <c r="BB12" i="39" s="1"/>
  <c r="BA11" i="39"/>
  <c r="BA41" i="39"/>
  <c r="BA73" i="39"/>
  <c r="BC73" i="39" s="1"/>
  <c r="BA66" i="39"/>
  <c r="BC66" i="39" s="1"/>
  <c r="BA16" i="39"/>
  <c r="BA72" i="39"/>
  <c r="BC72" i="39" s="1"/>
  <c r="BA59" i="39"/>
  <c r="BA42" i="39"/>
  <c r="BA65" i="39"/>
  <c r="BA21" i="39"/>
  <c r="BA32" i="39"/>
  <c r="BA20" i="39"/>
  <c r="BA18" i="39"/>
  <c r="BA15" i="39"/>
  <c r="BA19" i="39"/>
  <c r="BA31" i="39"/>
  <c r="BA69" i="39"/>
  <c r="BC69" i="39" s="1"/>
  <c r="BA52" i="39"/>
  <c r="BC52" i="39" s="1"/>
  <c r="BA70" i="39"/>
  <c r="BC70" i="39" s="1"/>
  <c r="BA51" i="39"/>
  <c r="BA71" i="39"/>
  <c r="BA64" i="39"/>
  <c r="BC64" i="39" s="1"/>
  <c r="BA43" i="39"/>
  <c r="BA50" i="39"/>
  <c r="BA60" i="39"/>
  <c r="BA61" i="39"/>
  <c r="BA74" i="39"/>
  <c r="BC74" i="39" s="1"/>
  <c r="BA53" i="39"/>
  <c r="BA67" i="39"/>
  <c r="BC67" i="39" s="1"/>
  <c r="BA40" i="39"/>
  <c r="BA38" i="39"/>
  <c r="BA62" i="39"/>
  <c r="BA63" i="39"/>
  <c r="BC63" i="39" s="1"/>
  <c r="BA14" i="39"/>
  <c r="BA49" i="39"/>
  <c r="BA37" i="39"/>
  <c r="BA13" i="39"/>
  <c r="BA48" i="39"/>
  <c r="BA36" i="39"/>
  <c r="BA24" i="39"/>
  <c r="BA12" i="39"/>
  <c r="BA47" i="39"/>
  <c r="BA35" i="39"/>
  <c r="BA68" i="39"/>
  <c r="BC68" i="39" s="1"/>
  <c r="BA23" i="39"/>
  <c r="BA46" i="39"/>
  <c r="BA34" i="39"/>
  <c r="BA22" i="39"/>
  <c r="BA45" i="39"/>
  <c r="BA33" i="39"/>
  <c r="BA44" i="39"/>
  <c r="BA30" i="39"/>
  <c r="BA29" i="39"/>
  <c r="BA17" i="39"/>
  <c r="BA39" i="39"/>
  <c r="BC46" i="39" l="1"/>
  <c r="BC51" i="39"/>
  <c r="BC60" i="39"/>
  <c r="BC62" i="39"/>
  <c r="BC71" i="39"/>
  <c r="BC33" i="39"/>
  <c r="BC41" i="39"/>
  <c r="BC50" i="39"/>
  <c r="BC45" i="39"/>
  <c r="BC65" i="39"/>
  <c r="BC48" i="39"/>
  <c r="BC43" i="39"/>
  <c r="BC30" i="39"/>
  <c r="BC15" i="39"/>
  <c r="BC49" i="39"/>
  <c r="BC42" i="39"/>
  <c r="BC40" i="39"/>
  <c r="BC47" i="39"/>
  <c r="BC31" i="39"/>
  <c r="BC44" i="39"/>
  <c r="BC35" i="39"/>
  <c r="BC32" i="39"/>
  <c r="BC34" i="39"/>
  <c r="BC38" i="39"/>
  <c r="BC22" i="39"/>
  <c r="BC24" i="39"/>
  <c r="BC17" i="39"/>
  <c r="BC21" i="39"/>
  <c r="BC14" i="39"/>
  <c r="BC53" i="39"/>
  <c r="BC59" i="39"/>
  <c r="BC61" i="39"/>
  <c r="BC36" i="39"/>
  <c r="BC18" i="39"/>
  <c r="BC19" i="39"/>
  <c r="BC20" i="39"/>
  <c r="BC23" i="39"/>
  <c r="BC16" i="39"/>
  <c r="BC13" i="39"/>
  <c r="BC11" i="39"/>
  <c r="BC39" i="39"/>
  <c r="BC37" i="39"/>
  <c r="BC29" i="39"/>
  <c r="BC12" i="39"/>
  <c r="B18" i="33" l="1"/>
  <c r="A18" i="33" s="1"/>
  <c r="B19" i="33"/>
  <c r="A19" i="33" s="1"/>
  <c r="B17" i="33"/>
  <c r="A17" i="33" s="1"/>
  <c r="B13" i="33"/>
  <c r="A13" i="33" s="1"/>
  <c r="B5" i="33"/>
  <c r="A5" i="33" s="1"/>
  <c r="B11" i="33"/>
  <c r="A11" i="33" s="1"/>
  <c r="B12" i="33"/>
  <c r="A12" i="33" s="1"/>
  <c r="B6" i="33"/>
  <c r="A6" i="33" s="1"/>
  <c r="B7" i="33"/>
  <c r="A7" i="3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<sst xmlns="http://schemas.openxmlformats.org/spreadsheetml/2006/main" count="768" uniqueCount="265">
  <si>
    <t>Country Week 2025 Results</t>
  </si>
  <si>
    <t>Tier 1 Sports</t>
  </si>
  <si>
    <t>Tier 2 Sports</t>
  </si>
  <si>
    <t>Tier 3 Sports</t>
  </si>
  <si>
    <t>Sports</t>
  </si>
  <si>
    <t>AFL Boys</t>
  </si>
  <si>
    <t>AFL Girls</t>
  </si>
  <si>
    <t>Bball Boys1</t>
  </si>
  <si>
    <t>Bball Boys 2</t>
  </si>
  <si>
    <t>Bball Girls</t>
  </si>
  <si>
    <t>Hockey B</t>
  </si>
  <si>
    <t>Hockey G</t>
  </si>
  <si>
    <t>Indoor Cricket</t>
  </si>
  <si>
    <t>Netball</t>
  </si>
  <si>
    <t>Netball 2</t>
  </si>
  <si>
    <t>Soccer B</t>
  </si>
  <si>
    <t>Soccer G</t>
  </si>
  <si>
    <t>Touch Football</t>
  </si>
  <si>
    <t>Volleyball B</t>
  </si>
  <si>
    <t>Volleyball G</t>
  </si>
  <si>
    <t>Speech</t>
  </si>
  <si>
    <t>Dance</t>
  </si>
  <si>
    <t>Total Scores</t>
  </si>
  <si>
    <t>Total Score for top 10 sports</t>
  </si>
  <si>
    <t>Complete total</t>
  </si>
  <si>
    <t>Tier 1 [10 or more sports] 10 scores</t>
  </si>
  <si>
    <t>Points</t>
  </si>
  <si>
    <t>Place</t>
  </si>
  <si>
    <t>Division</t>
  </si>
  <si>
    <t>Points2</t>
  </si>
  <si>
    <t>Place2</t>
  </si>
  <si>
    <t>Division2</t>
  </si>
  <si>
    <t>Points3</t>
  </si>
  <si>
    <t>Place25</t>
  </si>
  <si>
    <t>Division3</t>
  </si>
  <si>
    <t>Points332</t>
  </si>
  <si>
    <t>Place26</t>
  </si>
  <si>
    <t>Division4</t>
  </si>
  <si>
    <t>Points7</t>
  </si>
  <si>
    <t>Place3</t>
  </si>
  <si>
    <t>Division5</t>
  </si>
  <si>
    <t>Points4</t>
  </si>
  <si>
    <t>Place4</t>
  </si>
  <si>
    <t>Division6</t>
  </si>
  <si>
    <t>Points5</t>
  </si>
  <si>
    <t>Place5</t>
  </si>
  <si>
    <t>Division7</t>
  </si>
  <si>
    <t>Points6</t>
  </si>
  <si>
    <t>Place6</t>
  </si>
  <si>
    <t>Division8</t>
  </si>
  <si>
    <t>Points8</t>
  </si>
  <si>
    <t>Place7</t>
  </si>
  <si>
    <t>Division9</t>
  </si>
  <si>
    <t>Points16</t>
  </si>
  <si>
    <t>Place8</t>
  </si>
  <si>
    <t>Division10</t>
  </si>
  <si>
    <t>Points15</t>
  </si>
  <si>
    <t>Place14</t>
  </si>
  <si>
    <t>Division11</t>
  </si>
  <si>
    <t>Points9</t>
  </si>
  <si>
    <t>Place9</t>
  </si>
  <si>
    <t>Division12</t>
  </si>
  <si>
    <t>Points14</t>
  </si>
  <si>
    <t>Place21</t>
  </si>
  <si>
    <t>Division15</t>
  </si>
  <si>
    <t>Points13</t>
  </si>
  <si>
    <t>Place13</t>
  </si>
  <si>
    <t>Division13</t>
  </si>
  <si>
    <t>Points12</t>
  </si>
  <si>
    <t>Place12</t>
  </si>
  <si>
    <t>Division14</t>
  </si>
  <si>
    <t>Points10</t>
  </si>
  <si>
    <t>Place10</t>
  </si>
  <si>
    <t>No of students</t>
  </si>
  <si>
    <t>Points11</t>
  </si>
  <si>
    <t>Place11</t>
  </si>
  <si>
    <t>No of students2</t>
  </si>
  <si>
    <t>Totals</t>
  </si>
  <si>
    <t>Column1</t>
  </si>
  <si>
    <t>CT</t>
  </si>
  <si>
    <t>Albany SHS</t>
  </si>
  <si>
    <t>B</t>
  </si>
  <si>
    <t>A</t>
  </si>
  <si>
    <t>C</t>
  </si>
  <si>
    <t>Australind SHS</t>
  </si>
  <si>
    <t>D</t>
  </si>
  <si>
    <t>Bunbury CC</t>
  </si>
  <si>
    <t>Bunbury CGS</t>
  </si>
  <si>
    <t>H</t>
  </si>
  <si>
    <t>Bunbury SHS</t>
  </si>
  <si>
    <t>Cape Naturaliste College</t>
  </si>
  <si>
    <t>Eastern Goldfields College</t>
  </si>
  <si>
    <t>Great Southern Gram</t>
  </si>
  <si>
    <t>Karratha SHS</t>
  </si>
  <si>
    <t>Manea Senior College</t>
  </si>
  <si>
    <t>Margaret River SHS</t>
  </si>
  <si>
    <t>North Albany SHS</t>
  </si>
  <si>
    <t>Our Lady of Mercy Col</t>
  </si>
  <si>
    <t>St Luke's College</t>
  </si>
  <si>
    <t>Total Score for top 7 sports</t>
  </si>
  <si>
    <t>Complete Total</t>
  </si>
  <si>
    <t>Tier 2 [5-9 sports] 7 best scores</t>
  </si>
  <si>
    <t>Place2324</t>
  </si>
  <si>
    <t>Broome SHS</t>
  </si>
  <si>
    <t>Bunbury BC</t>
  </si>
  <si>
    <t>E</t>
  </si>
  <si>
    <t>G</t>
  </si>
  <si>
    <t>F</t>
  </si>
  <si>
    <t>Busselton SHS</t>
  </si>
  <si>
    <t xml:space="preserve">Champion Bay </t>
  </si>
  <si>
    <t>Dalyellup College</t>
  </si>
  <si>
    <t>Denmark SHS</t>
  </si>
  <si>
    <t>Esperance SHS</t>
  </si>
  <si>
    <t>Geraldton CC</t>
  </si>
  <si>
    <t>Geraldton GS</t>
  </si>
  <si>
    <t>Grace CS</t>
  </si>
  <si>
    <t>Halls Head College</t>
  </si>
  <si>
    <t>Hedland SHS</t>
  </si>
  <si>
    <t>Hope CC</t>
  </si>
  <si>
    <t>John Tonkin College</t>
  </si>
  <si>
    <t>Manjimup SHS</t>
  </si>
  <si>
    <t>Mount Barker CC</t>
  </si>
  <si>
    <t>Narrogin SHS</t>
  </si>
  <si>
    <t>Newton Moore SHS</t>
  </si>
  <si>
    <t>Northam SHS</t>
  </si>
  <si>
    <t>Pinjarra SHS</t>
  </si>
  <si>
    <t>SEDA College WA</t>
  </si>
  <si>
    <t>WACoA - Cunderdin</t>
  </si>
  <si>
    <t>WACoA - Denmark</t>
  </si>
  <si>
    <t>WACoA- Harvey</t>
  </si>
  <si>
    <t>WACoA Narrogin</t>
  </si>
  <si>
    <t>Tier 3 [4 or less sports] 3 best scores</t>
  </si>
  <si>
    <t>Pints</t>
  </si>
  <si>
    <t>PointsPlace</t>
  </si>
  <si>
    <t>Place152</t>
  </si>
  <si>
    <t>Place20</t>
  </si>
  <si>
    <t>Place22</t>
  </si>
  <si>
    <t>Place23</t>
  </si>
  <si>
    <t>Place233</t>
  </si>
  <si>
    <t>Place232</t>
  </si>
  <si>
    <t>Place2325</t>
  </si>
  <si>
    <t>Place2323</t>
  </si>
  <si>
    <t>Place23232</t>
  </si>
  <si>
    <t>Place232323</t>
  </si>
  <si>
    <t>Place232322</t>
  </si>
  <si>
    <t>Place23233</t>
  </si>
  <si>
    <t>Place2322</t>
  </si>
  <si>
    <t>Place24</t>
  </si>
  <si>
    <t>Bethel CC</t>
  </si>
  <si>
    <t>Carnarvon CC</t>
  </si>
  <si>
    <t xml:space="preserve">Central Midlands </t>
  </si>
  <si>
    <t>Christmas Island DHS</t>
  </si>
  <si>
    <t>Collie SHS</t>
  </si>
  <si>
    <t>Coodanup College</t>
  </si>
  <si>
    <t>Dalwallinu DHS/ SIDE</t>
  </si>
  <si>
    <t>Eaton CC</t>
  </si>
  <si>
    <t>Esperance ACS</t>
  </si>
  <si>
    <t>Geraldton SHS</t>
  </si>
  <si>
    <t>Harvey SHS</t>
  </si>
  <si>
    <t>Jurien Bay DHS</t>
  </si>
  <si>
    <t>Katanning SHS</t>
  </si>
  <si>
    <t>Kearnan College</t>
  </si>
  <si>
    <t>Merredin College</t>
  </si>
  <si>
    <t>Newman SHS</t>
  </si>
  <si>
    <t>Tom Price SHS</t>
  </si>
  <si>
    <t>Tier results</t>
  </si>
  <si>
    <t>Tier 1</t>
  </si>
  <si>
    <t>School</t>
  </si>
  <si>
    <t>Tier 2</t>
  </si>
  <si>
    <t>Tier 3</t>
  </si>
  <si>
    <t>Divisions and Point allocation</t>
  </si>
  <si>
    <t>Division A</t>
  </si>
  <si>
    <t>Division B</t>
  </si>
  <si>
    <t>Division C</t>
  </si>
  <si>
    <t>Division D</t>
  </si>
  <si>
    <t>Division E</t>
  </si>
  <si>
    <t>Division F</t>
  </si>
  <si>
    <t>Division G</t>
  </si>
  <si>
    <t>Division H</t>
  </si>
  <si>
    <t>Table9</t>
  </si>
  <si>
    <t>Table5</t>
  </si>
  <si>
    <t>Table6</t>
  </si>
  <si>
    <t>Table11</t>
  </si>
  <si>
    <t>Table12</t>
  </si>
  <si>
    <t>Table13</t>
  </si>
  <si>
    <t>Table 14</t>
  </si>
  <si>
    <t>Table15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</si>
  <si>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</si>
  <si>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</si>
  <si>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</si>
  <si>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</si>
  <si>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</si>
  <si>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</si>
  <si>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</si>
  <si>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</si>
  <si>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</si>
  <si>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</si>
  <si>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A DIVISION</t>
  </si>
  <si>
    <t>B DIVISION</t>
  </si>
  <si>
    <t>C DIVISION</t>
  </si>
  <si>
    <t>D DIVISION</t>
  </si>
  <si>
    <t>E DIVISION</t>
  </si>
  <si>
    <t>F DIVISION</t>
  </si>
  <si>
    <t>A1</t>
  </si>
  <si>
    <t>A10</t>
  </si>
  <si>
    <t>A11</t>
  </si>
  <si>
    <t>A12</t>
  </si>
  <si>
    <t>A2</t>
  </si>
  <si>
    <t>A3</t>
  </si>
  <si>
    <t>A4</t>
  </si>
  <si>
    <t>A5</t>
  </si>
  <si>
    <t>A6</t>
  </si>
  <si>
    <t>A7</t>
  </si>
  <si>
    <t>A8</t>
  </si>
  <si>
    <t>A9</t>
  </si>
  <si>
    <t>B1</t>
  </si>
  <si>
    <t>B10</t>
  </si>
  <si>
    <t>B2</t>
  </si>
  <si>
    <t>B3</t>
  </si>
  <si>
    <t>B4</t>
  </si>
  <si>
    <t>B5</t>
  </si>
  <si>
    <t>B6</t>
  </si>
  <si>
    <t>B7</t>
  </si>
  <si>
    <t>B8</t>
  </si>
  <si>
    <t>B9</t>
  </si>
  <si>
    <t>C1</t>
  </si>
  <si>
    <t>C10</t>
  </si>
  <si>
    <t>C2</t>
  </si>
  <si>
    <t>C3</t>
  </si>
  <si>
    <t>C4</t>
  </si>
  <si>
    <t>C5</t>
  </si>
  <si>
    <t>C6</t>
  </si>
  <si>
    <t>C7</t>
  </si>
  <si>
    <t>C8</t>
  </si>
  <si>
    <t>C9</t>
  </si>
  <si>
    <t>D1</t>
  </si>
  <si>
    <t>D10</t>
  </si>
  <si>
    <t>D2</t>
  </si>
  <si>
    <t>D3</t>
  </si>
  <si>
    <t>D4</t>
  </si>
  <si>
    <t>D5</t>
  </si>
  <si>
    <t>D6</t>
  </si>
  <si>
    <t>D7</t>
  </si>
  <si>
    <t>D8</t>
  </si>
  <si>
    <t>D9</t>
  </si>
  <si>
    <t>E1</t>
  </si>
  <si>
    <t>E10</t>
  </si>
  <si>
    <t>E2</t>
  </si>
  <si>
    <t>E3</t>
  </si>
  <si>
    <t>E4</t>
  </si>
  <si>
    <t>E5</t>
  </si>
  <si>
    <t>E6</t>
  </si>
  <si>
    <t>E7</t>
  </si>
  <si>
    <t>E8</t>
  </si>
  <si>
    <t>E9</t>
  </si>
  <si>
    <t>F1</t>
  </si>
  <si>
    <t>F10</t>
  </si>
  <si>
    <t>F2</t>
  </si>
  <si>
    <t>F3</t>
  </si>
  <si>
    <t>F4</t>
  </si>
  <si>
    <t>F5</t>
  </si>
  <si>
    <t>F6</t>
  </si>
  <si>
    <t>F7</t>
  </si>
  <si>
    <t>F8</t>
  </si>
  <si>
    <t>F9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</si>
</sst>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sz val="8"/>
      <name val="Arial"/>
      <family val="2"/>
    </font>
    <font>
      <sz val="14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rgb="FF000000"/>
      <name val="Arial"/>
      <family val="2"/>
    </font>
    <font>
      <sz val="10"/>
      <color theme="0"/>
      <name val="Arial"/>
      <family val="2"/>
    </font>
    <font>
      <sz val="11"/>
      <name val="Arial"/>
      <family val="2"/>
    </font>
    <font>
      <sz val="16"/>
      <name val="Arial"/>
      <family val="2"/>
    </font>
    <font>
      <u/>
      <sz val="10"/>
      <color theme="1"/>
      <name val="Arial"/>
      <family val="2"/>
    </font>
    <font>
      <sz val="11"/>
      <color rgb="FF000000"/>
      <name val="Calibri"/>
      <family val="2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2"/>
      <color rgb="FF0085AC"/>
      <name val="Arial"/>
      <family val="2"/>
    </font>
    <font>
      <sz val="10"/>
      <color rgb="FF0085AC"/>
      <name val="Arial"/>
      <family val="2"/>
    </font>
    <font>
      <u/>
      <sz val="10"/>
      <color rgb="FF0085AC"/>
      <name val="Arial"/>
      <family val="2"/>
    </font>
    <font>
      <sz val="11"/>
      <color rgb="FF0085AC"/>
      <name val="Arial"/>
      <family val="2"/>
    </font>
    <font>
      <u/>
      <sz val="11"/>
      <color rgb="FF0085AC"/>
      <name val="Arial"/>
      <family val="2"/>
    </font>
    <font>
      <sz val="12"/>
      <color rgb="FF424242"/>
      <name val="Segoe UI"/>
      <family val="2"/>
    </font>
    <font>
      <b/>
      <sz val="14"/>
      <color rgb="FF0085AC"/>
      <name val="Arial"/>
      <family val="2"/>
    </font>
    <font>
      <b/>
      <sz val="12"/>
      <color theme="1"/>
      <name val="Arial"/>
      <family val="2"/>
    </font>
  </fonts>
  <fills count="58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33CC33"/>
        <bgColor indexed="64"/>
      </patternFill>
    </fill>
    <fill>
      <patternFill patternType="solid">
        <fgColor rgb="FF97E597"/>
        <bgColor indexed="64"/>
      </patternFill>
    </fill>
    <fill>
      <patternFill patternType="solid">
        <fgColor rgb="FFCDF3CD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33CC33"/>
        <bgColor rgb="FF000000"/>
      </patternFill>
    </fill>
    <fill>
      <patternFill patternType="solid">
        <fgColor rgb="FF33CCFF"/>
        <bgColor indexed="64"/>
      </patternFill>
    </fill>
    <fill>
      <patternFill patternType="solid">
        <fgColor rgb="FF71DAFF"/>
        <bgColor indexed="64"/>
      </patternFill>
    </fill>
    <fill>
      <patternFill patternType="solid">
        <fgColor rgb="FFA7E8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9966FF"/>
        <bgColor indexed="64"/>
      </patternFill>
    </fill>
    <fill>
      <patternFill patternType="solid">
        <fgColor rgb="FFE49EDD"/>
        <bgColor indexed="64"/>
      </patternFill>
    </fill>
    <fill>
      <patternFill patternType="solid">
        <fgColor rgb="FFBC9BFF"/>
        <bgColor indexed="64"/>
      </patternFill>
    </fill>
    <fill>
      <patternFill patternType="solid">
        <fgColor rgb="FFCCB3FF"/>
        <bgColor indexed="64"/>
      </patternFill>
    </fill>
    <fill>
      <patternFill patternType="solid">
        <fgColor rgb="FFA7E8FF"/>
        <bgColor rgb="FF000000"/>
      </patternFill>
    </fill>
    <fill>
      <patternFill patternType="solid">
        <fgColor rgb="FFCDF3CD"/>
        <bgColor rgb="FF000000"/>
      </patternFill>
    </fill>
    <fill>
      <patternFill patternType="solid">
        <fgColor rgb="FFBC9BFF"/>
        <bgColor rgb="FF000000"/>
      </patternFill>
    </fill>
    <fill>
      <patternFill patternType="solid">
        <fgColor rgb="FFFAFAFA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rgb="FFE6E6E6"/>
      </right>
      <top/>
      <bottom/>
      <diagonal/>
    </border>
  </borders>
  <cellStyleXfs count="47">
    <xf numFmtId="0" fontId="0" fillId="0" borderId="0"/>
    <xf numFmtId="0" fontId="7" fillId="0" borderId="0" applyNumberFormat="0" applyFill="0" applyBorder="0" applyAlignment="0" applyProtection="0"/>
    <xf numFmtId="0" fontId="8" fillId="0" borderId="6" applyNumberFormat="0" applyFill="0" applyAlignment="0" applyProtection="0"/>
    <xf numFmtId="0" fontId="9" fillId="0" borderId="7" applyNumberFormat="0" applyFill="0" applyAlignment="0" applyProtection="0"/>
    <xf numFmtId="0" fontId="10" fillId="0" borderId="8" applyNumberFormat="0" applyFill="0" applyAlignment="0" applyProtection="0"/>
    <xf numFmtId="0" fontId="10" fillId="0" borderId="0" applyNumberFormat="0" applyFill="0" applyBorder="0" applyAlignment="0" applyProtection="0"/>
    <xf numFmtId="0" fontId="11" fillId="4" borderId="0" applyNumberFormat="0" applyBorder="0" applyAlignment="0" applyProtection="0"/>
    <xf numFmtId="0" fontId="12" fillId="5" borderId="0" applyNumberFormat="0" applyBorder="0" applyAlignment="0" applyProtection="0"/>
    <xf numFmtId="0" fontId="13" fillId="6" borderId="0" applyNumberFormat="0" applyBorder="0" applyAlignment="0" applyProtection="0"/>
    <xf numFmtId="0" fontId="14" fillId="7" borderId="9" applyNumberFormat="0" applyAlignment="0" applyProtection="0"/>
    <xf numFmtId="0" fontId="15" fillId="8" borderId="10" applyNumberFormat="0" applyAlignment="0" applyProtection="0"/>
    <xf numFmtId="0" fontId="16" fillId="8" borderId="9" applyNumberFormat="0" applyAlignment="0" applyProtection="0"/>
    <xf numFmtId="0" fontId="17" fillId="0" borderId="11" applyNumberFormat="0" applyFill="0" applyAlignment="0" applyProtection="0"/>
    <xf numFmtId="0" fontId="18" fillId="9" borderId="12" applyNumberFormat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4" applyNumberFormat="0" applyFill="0" applyAlignment="0" applyProtection="0"/>
    <xf numFmtId="0" fontId="22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2" fillId="22" borderId="0" applyNumberFormat="0" applyBorder="0" applyAlignment="0" applyProtection="0"/>
    <xf numFmtId="0" fontId="22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2" fillId="26" borderId="0" applyNumberFormat="0" applyBorder="0" applyAlignment="0" applyProtection="0"/>
    <xf numFmtId="0" fontId="22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2" fillId="30" borderId="0" applyNumberFormat="0" applyBorder="0" applyAlignment="0" applyProtection="0"/>
    <xf numFmtId="0" fontId="22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22" fillId="34" borderId="0" applyNumberFormat="0" applyBorder="0" applyAlignment="0" applyProtection="0"/>
    <xf numFmtId="0" fontId="1" fillId="0" borderId="0"/>
    <xf numFmtId="0" fontId="1" fillId="10" borderId="13" applyNumberFormat="0" applyFont="0" applyAlignment="0" applyProtection="0"/>
    <xf numFmtId="0" fontId="2" fillId="0" borderId="0"/>
    <xf numFmtId="0" fontId="1" fillId="0" borderId="0"/>
    <xf numFmtId="0" fontId="35" fillId="0" borderId="0" applyNumberFormat="0" applyFill="0" applyBorder="0" applyAlignment="0" applyProtection="0"/>
    <xf numFmtId="0" fontId="34" fillId="0" borderId="0" applyNumberFormat="0" applyFill="0" applyBorder="0" applyAlignment="0" applyProtection="0"/>
  </cellStyleXfs>
  <cellXfs count="149">
    <xf numFmtId="0" fontId="0" fillId="0" borderId="0" xfId="0"/>
    <xf numFmtId="0" fontId="0" fillId="0" borderId="0" xfId="0" applyAlignment="1">
      <alignment horizontal="center" vertical="center"/>
    </xf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0" fillId="0" borderId="0" xfId="0" applyAlignment="1">
      <alignment vertical="center"/>
    </xf>
    <xf numFmtId="49" fontId="2" fillId="2" borderId="1" xfId="0" quotePrefix="1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38" borderId="1" xfId="0" applyFont="1" applyFill="1" applyBorder="1" applyAlignment="1">
      <alignment horizontal="centerContinuous" vertical="center"/>
    </xf>
    <xf numFmtId="0" fontId="3" fillId="39" borderId="1" xfId="0" applyFont="1" applyFill="1" applyBorder="1" applyAlignment="1">
      <alignment horizontal="centerContinuous" vertical="center"/>
    </xf>
    <xf numFmtId="0" fontId="23" fillId="38" borderId="1" xfId="0" applyFont="1" applyFill="1" applyBorder="1" applyAlignment="1">
      <alignment horizontal="center" vertical="center"/>
    </xf>
    <xf numFmtId="0" fontId="23" fillId="38" borderId="1" xfId="0" applyFont="1" applyFill="1" applyBorder="1" applyAlignment="1">
      <alignment vertical="center"/>
    </xf>
    <xf numFmtId="0" fontId="23" fillId="39" borderId="1" xfId="0" applyFont="1" applyFill="1" applyBorder="1" applyAlignment="1">
      <alignment vertical="center"/>
    </xf>
    <xf numFmtId="0" fontId="23" fillId="38" borderId="16" xfId="0" applyFont="1" applyFill="1" applyBorder="1" applyAlignment="1">
      <alignment vertical="center"/>
    </xf>
    <xf numFmtId="0" fontId="23" fillId="39" borderId="16" xfId="0" applyFont="1" applyFill="1" applyBorder="1" applyAlignment="1">
      <alignment vertical="center"/>
    </xf>
    <xf numFmtId="0" fontId="23" fillId="37" borderId="16" xfId="0" applyFont="1" applyFill="1" applyBorder="1" applyAlignment="1">
      <alignment vertical="center"/>
    </xf>
    <xf numFmtId="0" fontId="23" fillId="37" borderId="3" xfId="0" applyFont="1" applyFill="1" applyBorder="1" applyAlignment="1">
      <alignment vertical="center"/>
    </xf>
    <xf numFmtId="0" fontId="23" fillId="38" borderId="2" xfId="0" applyFont="1" applyFill="1" applyBorder="1" applyAlignment="1">
      <alignment vertical="center"/>
    </xf>
    <xf numFmtId="0" fontId="24" fillId="37" borderId="3" xfId="0" applyFont="1" applyFill="1" applyBorder="1" applyAlignment="1">
      <alignment vertical="center"/>
    </xf>
    <xf numFmtId="0" fontId="24" fillId="37" borderId="20" xfId="0" applyFont="1" applyFill="1" applyBorder="1" applyAlignment="1">
      <alignment vertical="center"/>
    </xf>
    <xf numFmtId="0" fontId="25" fillId="0" borderId="21" xfId="0" applyFont="1" applyBorder="1" applyAlignment="1">
      <alignment horizontal="justify" vertical="center" wrapText="1"/>
    </xf>
    <xf numFmtId="0" fontId="25" fillId="40" borderId="22" xfId="0" applyFont="1" applyFill="1" applyBorder="1" applyAlignment="1">
      <alignment horizontal="center" vertical="center" wrapText="1"/>
    </xf>
    <xf numFmtId="0" fontId="25" fillId="40" borderId="23" xfId="0" applyFont="1" applyFill="1" applyBorder="1" applyAlignment="1">
      <alignment horizontal="justify" vertical="center" wrapText="1"/>
    </xf>
    <xf numFmtId="0" fontId="25" fillId="0" borderId="21" xfId="0" applyFont="1" applyBorder="1" applyAlignment="1">
      <alignment horizontal="center" vertical="center" wrapText="1"/>
    </xf>
    <xf numFmtId="0" fontId="25" fillId="40" borderId="24" xfId="0" applyFont="1" applyFill="1" applyBorder="1" applyAlignment="1">
      <alignment horizontal="center" vertical="center" wrapText="1"/>
    </xf>
    <xf numFmtId="0" fontId="25" fillId="0" borderId="25" xfId="0" applyFont="1" applyBorder="1" applyAlignment="1">
      <alignment horizontal="center" vertical="center" wrapText="1"/>
    </xf>
    <xf numFmtId="0" fontId="25" fillId="40" borderId="26" xfId="0" applyFont="1" applyFill="1" applyBorder="1" applyAlignment="1">
      <alignment horizontal="justify" vertical="center" wrapText="1"/>
    </xf>
    <xf numFmtId="0" fontId="25" fillId="0" borderId="27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3" fillId="37" borderId="3" xfId="0" applyFont="1" applyFill="1" applyBorder="1" applyAlignment="1">
      <alignment horizontal="center" vertical="center"/>
    </xf>
    <xf numFmtId="0" fontId="3" fillId="43" borderId="1" xfId="0" applyFont="1" applyFill="1" applyBorder="1" applyAlignment="1">
      <alignment horizontal="centerContinuous" vertical="center"/>
    </xf>
    <xf numFmtId="0" fontId="23" fillId="43" borderId="1" xfId="0" applyFont="1" applyFill="1" applyBorder="1" applyAlignment="1">
      <alignment horizontal="center" vertical="center"/>
    </xf>
    <xf numFmtId="0" fontId="23" fillId="43" borderId="1" xfId="0" applyFont="1" applyFill="1" applyBorder="1" applyAlignment="1">
      <alignment vertical="center"/>
    </xf>
    <xf numFmtId="0" fontId="3" fillId="44" borderId="1" xfId="0" applyFont="1" applyFill="1" applyBorder="1" applyAlignment="1">
      <alignment horizontal="centerContinuous" vertical="center"/>
    </xf>
    <xf numFmtId="0" fontId="23" fillId="44" borderId="1" xfId="0" applyFont="1" applyFill="1" applyBorder="1" applyAlignment="1">
      <alignment vertical="center"/>
    </xf>
    <xf numFmtId="0" fontId="35" fillId="0" borderId="0" xfId="45" applyAlignment="1">
      <alignment wrapText="1"/>
    </xf>
    <xf numFmtId="0" fontId="26" fillId="0" borderId="0" xfId="0" applyFont="1"/>
    <xf numFmtId="0" fontId="3" fillId="39" borderId="0" xfId="0" applyFont="1" applyFill="1" applyAlignment="1">
      <alignment horizontal="centerContinuous" vertical="center"/>
    </xf>
    <xf numFmtId="0" fontId="27" fillId="0" borderId="0" xfId="0" applyFont="1"/>
    <xf numFmtId="0" fontId="28" fillId="0" borderId="0" xfId="0" applyFont="1"/>
    <xf numFmtId="0" fontId="28" fillId="46" borderId="0" xfId="0" applyFont="1" applyFill="1"/>
    <xf numFmtId="0" fontId="2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/>
    </xf>
    <xf numFmtId="0" fontId="23" fillId="0" borderId="1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/>
    </xf>
    <xf numFmtId="0" fontId="23" fillId="0" borderId="15" xfId="0" applyFont="1" applyBorder="1" applyAlignment="1">
      <alignment horizontal="center" vertical="center"/>
    </xf>
    <xf numFmtId="0" fontId="3" fillId="39" borderId="5" xfId="0" applyFont="1" applyFill="1" applyBorder="1" applyAlignment="1">
      <alignment horizontal="centerContinuous" vertical="center"/>
    </xf>
    <xf numFmtId="0" fontId="3" fillId="38" borderId="3" xfId="0" applyFont="1" applyFill="1" applyBorder="1" applyAlignment="1">
      <alignment horizontal="centerContinuous" vertical="center"/>
    </xf>
    <xf numFmtId="0" fontId="3" fillId="38" borderId="4" xfId="0" applyFont="1" applyFill="1" applyBorder="1" applyAlignment="1">
      <alignment horizontal="centerContinuous" vertical="center"/>
    </xf>
    <xf numFmtId="0" fontId="3" fillId="38" borderId="5" xfId="0" applyFont="1" applyFill="1" applyBorder="1" applyAlignment="1">
      <alignment horizontal="centerContinuous" vertical="center"/>
    </xf>
    <xf numFmtId="0" fontId="24" fillId="37" borderId="1" xfId="0" applyFont="1" applyFill="1" applyBorder="1" applyAlignment="1">
      <alignment vertical="center"/>
    </xf>
    <xf numFmtId="0" fontId="23" fillId="0" borderId="5" xfId="0" applyFont="1" applyBorder="1" applyAlignment="1">
      <alignment horizontal="center" vertical="center"/>
    </xf>
    <xf numFmtId="0" fontId="29" fillId="37" borderId="18" xfId="0" applyFont="1" applyFill="1" applyBorder="1" applyAlignment="1">
      <alignment vertical="center"/>
    </xf>
    <xf numFmtId="0" fontId="25" fillId="47" borderId="1" xfId="0" applyFont="1" applyFill="1" applyBorder="1" applyAlignment="1">
      <alignment horizontal="center" vertical="center"/>
    </xf>
    <xf numFmtId="0" fontId="25" fillId="48" borderId="1" xfId="0" applyFont="1" applyFill="1" applyBorder="1" applyAlignment="1">
      <alignment horizontal="center" vertical="center"/>
    </xf>
    <xf numFmtId="0" fontId="25" fillId="35" borderId="1" xfId="0" applyFont="1" applyFill="1" applyBorder="1" applyAlignment="1">
      <alignment horizontal="center" vertical="center"/>
    </xf>
    <xf numFmtId="0" fontId="23" fillId="47" borderId="1" xfId="0" applyFont="1" applyFill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 wrapText="1"/>
    </xf>
    <xf numFmtId="0" fontId="23" fillId="45" borderId="5" xfId="0" applyFont="1" applyFill="1" applyBorder="1" applyAlignment="1">
      <alignment horizontal="center" vertical="center" wrapText="1"/>
    </xf>
    <xf numFmtId="0" fontId="30" fillId="35" borderId="1" xfId="0" applyFont="1" applyFill="1" applyBorder="1" applyAlignment="1">
      <alignment horizontal="center" vertical="center"/>
    </xf>
    <xf numFmtId="0" fontId="23" fillId="0" borderId="5" xfId="0" applyFont="1" applyBorder="1" applyAlignment="1">
      <alignment horizontal="center" vertical="center" wrapText="1"/>
    </xf>
    <xf numFmtId="0" fontId="25" fillId="36" borderId="1" xfId="0" applyFont="1" applyFill="1" applyBorder="1" applyAlignment="1">
      <alignment horizontal="center" vertical="center"/>
    </xf>
    <xf numFmtId="0" fontId="23" fillId="0" borderId="20" xfId="0" applyFont="1" applyBorder="1" applyAlignment="1">
      <alignment horizontal="center" vertical="center"/>
    </xf>
    <xf numFmtId="0" fontId="23" fillId="0" borderId="19" xfId="0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17" xfId="0" applyFont="1" applyBorder="1" applyAlignment="1">
      <alignment horizontal="center" vertical="center"/>
    </xf>
    <xf numFmtId="0" fontId="25" fillId="49" borderId="1" xfId="0" applyFont="1" applyFill="1" applyBorder="1" applyAlignment="1">
      <alignment horizontal="center" vertical="center"/>
    </xf>
    <xf numFmtId="0" fontId="23" fillId="37" borderId="16" xfId="0" applyFont="1" applyFill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9" fillId="42" borderId="18" xfId="0" applyFont="1" applyFill="1" applyBorder="1" applyAlignment="1">
      <alignment vertical="center"/>
    </xf>
    <xf numFmtId="0" fontId="23" fillId="42" borderId="1" xfId="0" applyFont="1" applyFill="1" applyBorder="1" applyAlignment="1">
      <alignment vertical="center"/>
    </xf>
    <xf numFmtId="0" fontId="25" fillId="3" borderId="1" xfId="0" applyFont="1" applyFill="1" applyBorder="1" applyAlignment="1">
      <alignment horizontal="center" vertical="center"/>
    </xf>
    <xf numFmtId="0" fontId="25" fillId="50" borderId="1" xfId="0" applyFont="1" applyFill="1" applyBorder="1" applyAlignment="1">
      <alignment horizontal="center" vertical="center"/>
    </xf>
    <xf numFmtId="0" fontId="30" fillId="47" borderId="1" xfId="0" applyFont="1" applyFill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30" fillId="50" borderId="1" xfId="0" applyFont="1" applyFill="1" applyBorder="1" applyAlignment="1">
      <alignment horizontal="center" vertical="center"/>
    </xf>
    <xf numFmtId="0" fontId="25" fillId="51" borderId="1" xfId="0" applyFont="1" applyFill="1" applyBorder="1" applyAlignment="1">
      <alignment horizontal="center" vertical="center"/>
    </xf>
    <xf numFmtId="0" fontId="3" fillId="43" borderId="3" xfId="0" applyFont="1" applyFill="1" applyBorder="1" applyAlignment="1">
      <alignment horizontal="centerContinuous" vertical="center"/>
    </xf>
    <xf numFmtId="0" fontId="3" fillId="43" borderId="4" xfId="0" applyFont="1" applyFill="1" applyBorder="1" applyAlignment="1">
      <alignment horizontal="centerContinuous" vertical="center"/>
    </xf>
    <xf numFmtId="0" fontId="3" fillId="43" borderId="5" xfId="0" applyFont="1" applyFill="1" applyBorder="1" applyAlignment="1">
      <alignment horizontal="centerContinuous" vertical="center"/>
    </xf>
    <xf numFmtId="0" fontId="23" fillId="43" borderId="2" xfId="0" applyFont="1" applyFill="1" applyBorder="1" applyAlignment="1">
      <alignment vertical="center"/>
    </xf>
    <xf numFmtId="0" fontId="23" fillId="43" borderId="16" xfId="0" applyFont="1" applyFill="1" applyBorder="1" applyAlignment="1">
      <alignment vertical="center"/>
    </xf>
    <xf numFmtId="0" fontId="23" fillId="44" borderId="16" xfId="0" applyFont="1" applyFill="1" applyBorder="1" applyAlignment="1">
      <alignment vertical="center"/>
    </xf>
    <xf numFmtId="0" fontId="3" fillId="44" borderId="0" xfId="0" applyFont="1" applyFill="1" applyAlignment="1">
      <alignment horizontal="centerContinuous" vertical="center"/>
    </xf>
    <xf numFmtId="0" fontId="3" fillId="44" borderId="5" xfId="0" applyFont="1" applyFill="1" applyBorder="1" applyAlignment="1">
      <alignment horizontal="centerContinuous" vertical="center"/>
    </xf>
    <xf numFmtId="0" fontId="29" fillId="50" borderId="18" xfId="0" applyFont="1" applyFill="1" applyBorder="1" applyAlignment="1">
      <alignment vertical="center"/>
    </xf>
    <xf numFmtId="0" fontId="23" fillId="50" borderId="21" xfId="0" applyFont="1" applyFill="1" applyBorder="1" applyAlignment="1">
      <alignment vertical="center"/>
    </xf>
    <xf numFmtId="0" fontId="37" fillId="0" borderId="0" xfId="45" applyFont="1" applyAlignment="1">
      <alignment horizontal="left" vertical="top" wrapText="1"/>
    </xf>
    <xf numFmtId="0" fontId="39" fillId="0" borderId="0" xfId="0" applyFont="1" applyAlignment="1">
      <alignment vertical="center"/>
    </xf>
    <xf numFmtId="0" fontId="33" fillId="0" borderId="0" xfId="0" applyFont="1" applyAlignment="1">
      <alignment vertical="center"/>
    </xf>
    <xf numFmtId="0" fontId="34" fillId="0" borderId="0" xfId="46" applyAlignment="1">
      <alignment vertical="center"/>
    </xf>
    <xf numFmtId="0" fontId="37" fillId="0" borderId="0" xfId="45" applyFont="1" applyAlignment="1">
      <alignment horizontal="left" vertical="center" wrapText="1"/>
    </xf>
    <xf numFmtId="0" fontId="27" fillId="0" borderId="0" xfId="0" applyFont="1" applyAlignment="1">
      <alignment vertical="center"/>
    </xf>
    <xf numFmtId="0" fontId="36" fillId="0" borderId="0" xfId="0" applyFont="1" applyAlignment="1">
      <alignment horizontal="left" vertical="center" wrapText="1"/>
    </xf>
    <xf numFmtId="0" fontId="35" fillId="0" borderId="0" xfId="45" applyAlignment="1">
      <alignment horizontal="left" vertical="center" wrapText="1"/>
    </xf>
    <xf numFmtId="0" fontId="23" fillId="0" borderId="0" xfId="0" applyFont="1" applyAlignment="1">
      <alignment horizontal="center"/>
    </xf>
    <xf numFmtId="0" fontId="23" fillId="0" borderId="0" xfId="0" applyFont="1"/>
    <xf numFmtId="0" fontId="6" fillId="0" borderId="0" xfId="0" applyFont="1" applyAlignment="1">
      <alignment vertical="center"/>
    </xf>
    <xf numFmtId="0" fontId="28" fillId="47" borderId="0" xfId="0" applyFont="1" applyFill="1"/>
    <xf numFmtId="0" fontId="28" fillId="35" borderId="0" xfId="0" applyFont="1" applyFill="1"/>
    <xf numFmtId="0" fontId="0" fillId="35" borderId="0" xfId="0" applyFill="1"/>
    <xf numFmtId="0" fontId="28" fillId="48" borderId="0" xfId="0" applyFont="1" applyFill="1"/>
    <xf numFmtId="0" fontId="0" fillId="48" borderId="0" xfId="0" applyFill="1"/>
    <xf numFmtId="0" fontId="28" fillId="36" borderId="0" xfId="0" applyFont="1" applyFill="1"/>
    <xf numFmtId="0" fontId="0" fillId="36" borderId="0" xfId="0" applyFill="1"/>
    <xf numFmtId="0" fontId="28" fillId="50" borderId="0" xfId="0" applyFont="1" applyFill="1"/>
    <xf numFmtId="0" fontId="0" fillId="50" borderId="0" xfId="0" applyFill="1"/>
    <xf numFmtId="0" fontId="28" fillId="3" borderId="0" xfId="0" applyFont="1" applyFill="1"/>
    <xf numFmtId="0" fontId="28" fillId="51" borderId="0" xfId="0" applyFont="1" applyFill="1"/>
    <xf numFmtId="0" fontId="3" fillId="52" borderId="1" xfId="0" applyFont="1" applyFill="1" applyBorder="1" applyAlignment="1">
      <alignment horizontal="centerContinuous" vertical="center"/>
    </xf>
    <xf numFmtId="0" fontId="23" fillId="52" borderId="1" xfId="0" applyFont="1" applyFill="1" applyBorder="1" applyAlignment="1">
      <alignment horizontal="center" vertical="center"/>
    </xf>
    <xf numFmtId="0" fontId="23" fillId="52" borderId="1" xfId="0" applyFont="1" applyFill="1" applyBorder="1" applyAlignment="1">
      <alignment vertical="center"/>
    </xf>
    <xf numFmtId="0" fontId="3" fillId="53" borderId="1" xfId="0" applyFont="1" applyFill="1" applyBorder="1" applyAlignment="1">
      <alignment horizontal="centerContinuous" vertical="center"/>
    </xf>
    <xf numFmtId="0" fontId="23" fillId="53" borderId="1" xfId="0" applyFont="1" applyFill="1" applyBorder="1" applyAlignment="1">
      <alignment vertical="center"/>
    </xf>
    <xf numFmtId="0" fontId="3" fillId="52" borderId="3" xfId="0" applyFont="1" applyFill="1" applyBorder="1" applyAlignment="1">
      <alignment horizontal="centerContinuous" vertical="center"/>
    </xf>
    <xf numFmtId="0" fontId="3" fillId="52" borderId="4" xfId="0" applyFont="1" applyFill="1" applyBorder="1" applyAlignment="1">
      <alignment horizontal="centerContinuous" vertical="center"/>
    </xf>
    <xf numFmtId="0" fontId="3" fillId="52" borderId="5" xfId="0" applyFont="1" applyFill="1" applyBorder="1" applyAlignment="1">
      <alignment horizontal="centerContinuous" vertical="center"/>
    </xf>
    <xf numFmtId="0" fontId="23" fillId="52" borderId="2" xfId="0" applyFont="1" applyFill="1" applyBorder="1" applyAlignment="1">
      <alignment vertical="center"/>
    </xf>
    <xf numFmtId="0" fontId="3" fillId="53" borderId="5" xfId="0" applyFont="1" applyFill="1" applyBorder="1" applyAlignment="1">
      <alignment horizontal="centerContinuous" vertical="center"/>
    </xf>
    <xf numFmtId="0" fontId="23" fillId="52" borderId="16" xfId="0" applyFont="1" applyFill="1" applyBorder="1" applyAlignment="1">
      <alignment vertical="center"/>
    </xf>
    <xf numFmtId="0" fontId="23" fillId="53" borderId="16" xfId="0" applyFont="1" applyFill="1" applyBorder="1" applyAlignment="1">
      <alignment vertical="center"/>
    </xf>
    <xf numFmtId="0" fontId="3" fillId="53" borderId="0" xfId="0" applyFont="1" applyFill="1" applyAlignment="1">
      <alignment horizontal="centerContinuous" vertical="center"/>
    </xf>
    <xf numFmtId="0" fontId="3" fillId="44" borderId="3" xfId="0" applyFont="1" applyFill="1" applyBorder="1" applyAlignment="1">
      <alignment horizontal="center" vertical="center"/>
    </xf>
    <xf numFmtId="0" fontId="23" fillId="44" borderId="5" xfId="0" applyFont="1" applyFill="1" applyBorder="1" applyAlignment="1">
      <alignment horizontal="center" vertical="center"/>
    </xf>
    <xf numFmtId="0" fontId="3" fillId="37" borderId="3" xfId="0" applyFont="1" applyFill="1" applyBorder="1" applyAlignment="1">
      <alignment vertical="center" wrapText="1"/>
    </xf>
    <xf numFmtId="0" fontId="25" fillId="41" borderId="3" xfId="0" applyFont="1" applyFill="1" applyBorder="1" applyAlignment="1">
      <alignment horizontal="center" vertical="center"/>
    </xf>
    <xf numFmtId="0" fontId="3" fillId="44" borderId="3" xfId="0" applyFont="1" applyFill="1" applyBorder="1" applyAlignment="1">
      <alignment vertical="center" wrapText="1"/>
    </xf>
    <xf numFmtId="0" fontId="23" fillId="44" borderId="3" xfId="0" applyFont="1" applyFill="1" applyBorder="1" applyAlignment="1">
      <alignment vertical="center"/>
    </xf>
    <xf numFmtId="0" fontId="25" fillId="54" borderId="3" xfId="0" applyFont="1" applyFill="1" applyBorder="1" applyAlignment="1">
      <alignment horizontal="center" vertical="center"/>
    </xf>
    <xf numFmtId="0" fontId="25" fillId="41" borderId="3" xfId="0" applyFont="1" applyFill="1" applyBorder="1" applyAlignment="1">
      <alignment horizontal="center" vertical="center" wrapText="1"/>
    </xf>
    <xf numFmtId="0" fontId="0" fillId="43" borderId="1" xfId="0" applyFill="1" applyBorder="1" applyAlignment="1">
      <alignment horizontal="center"/>
    </xf>
    <xf numFmtId="0" fontId="25" fillId="56" borderId="1" xfId="0" applyFont="1" applyFill="1" applyBorder="1" applyAlignment="1">
      <alignment horizontal="center" vertical="center"/>
    </xf>
    <xf numFmtId="0" fontId="25" fillId="55" borderId="1" xfId="0" applyFont="1" applyFill="1" applyBorder="1" applyAlignment="1">
      <alignment horizontal="center" vertical="center"/>
    </xf>
    <xf numFmtId="0" fontId="38" fillId="57" borderId="28" xfId="0" applyFont="1" applyFill="1" applyBorder="1" applyAlignment="1">
      <alignment horizontal="left" vertical="top" wrapText="1" indent="1"/>
    </xf>
    <xf numFmtId="0" fontId="38" fillId="57" borderId="0" xfId="0" applyFont="1" applyFill="1" applyAlignment="1">
      <alignment horizontal="left" vertical="top" wrapText="1" indent="1"/>
    </xf>
    <xf numFmtId="0" fontId="38" fillId="0" borderId="0" xfId="0" applyFont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0" fillId="37" borderId="1" xfId="0" applyFont="1" applyFill="1" applyBorder="1" applyAlignment="1">
      <alignment horizontal="centerContinuous"/>
    </xf>
    <xf numFmtId="0" fontId="23" fillId="37" borderId="1" xfId="0" applyFont="1" applyFill="1" applyBorder="1" applyAlignment="1">
      <alignment horizontal="centerContinuous"/>
    </xf>
    <xf numFmtId="0" fontId="23" fillId="37" borderId="1" xfId="0" applyFont="1" applyFill="1" applyBorder="1" applyAlignment="1">
      <alignment horizontal="left"/>
    </xf>
    <xf numFmtId="0" fontId="23" fillId="0" borderId="1" xfId="0" applyFont="1" applyBorder="1" applyAlignment="1">
      <alignment horizontal="left"/>
    </xf>
    <xf numFmtId="0" fontId="40" fillId="42" borderId="1" xfId="0" applyFont="1" applyFill="1" applyBorder="1" applyAlignment="1">
      <alignment horizontal="centerContinuous"/>
    </xf>
    <xf numFmtId="0" fontId="23" fillId="42" borderId="1" xfId="0" applyFont="1" applyFill="1" applyBorder="1" applyAlignment="1">
      <alignment horizontal="centerContinuous"/>
    </xf>
    <xf numFmtId="0" fontId="23" fillId="42" borderId="1" xfId="0" applyFont="1" applyFill="1" applyBorder="1" applyAlignment="1">
      <alignment horizontal="left"/>
    </xf>
    <xf numFmtId="0" fontId="40" fillId="50" borderId="1" xfId="0" applyFont="1" applyFill="1" applyBorder="1" applyAlignment="1">
      <alignment horizontal="centerContinuous"/>
    </xf>
    <xf numFmtId="0" fontId="23" fillId="50" borderId="1" xfId="0" applyFont="1" applyFill="1" applyBorder="1" applyAlignment="1">
      <alignment horizontal="centerContinuous"/>
    </xf>
    <xf numFmtId="0" fontId="23" fillId="50" borderId="1" xfId="0" applyFont="1" applyFill="1" applyBorder="1" applyAlignment="1">
      <alignment horizontal="left"/>
    </xf>
  </cellXfs>
  <cellStyles count="47">
    <cellStyle name="20% - Accent1" xfId="18" builtinId="30" customBuiltin="1"/>
    <cellStyle name="20% - Accent2" xfId="22" builtinId="34" customBuiltin="1"/>
    <cellStyle name="20% - Accent3" xfId="26" builtinId="38" customBuiltin="1"/>
    <cellStyle name="20% - Accent4" xfId="30" builtinId="42" customBuiltin="1"/>
    <cellStyle name="20% - Accent5" xfId="34" builtinId="46" customBuiltin="1"/>
    <cellStyle name="20% - Accent6" xfId="38" builtinId="50" customBuiltin="1"/>
    <cellStyle name="40% - Accent1" xfId="19" builtinId="31" customBuiltin="1"/>
    <cellStyle name="40% - Accent2" xfId="23" builtinId="35" customBuiltin="1"/>
    <cellStyle name="40% - Accent3" xfId="27" builtinId="39" customBuiltin="1"/>
    <cellStyle name="40% - Accent4" xfId="31" builtinId="43" customBuiltin="1"/>
    <cellStyle name="40% - Accent5" xfId="35" builtinId="47" customBuiltin="1"/>
    <cellStyle name="40% - Accent6" xfId="39" builtinId="51" customBuiltin="1"/>
    <cellStyle name="60% - Accent1" xfId="20" builtinId="32" customBuiltin="1"/>
    <cellStyle name="60% - Accent2" xfId="24" builtinId="36" customBuiltin="1"/>
    <cellStyle name="60% - Accent3" xfId="28" builtinId="40" customBuiltin="1"/>
    <cellStyle name="60% - Accent4" xfId="32" builtinId="44" customBuiltin="1"/>
    <cellStyle name="60% - Accent5" xfId="36" builtinId="48" customBuiltin="1"/>
    <cellStyle name="60% - Accent6" xfId="40" builtinId="52" customBuiltin="1"/>
    <cellStyle name="Accent1" xfId="17" builtinId="29" customBuiltin="1"/>
    <cellStyle name="Accent2" xfId="21" builtinId="33" customBuiltin="1"/>
    <cellStyle name="Accent3" xfId="25" builtinId="37" customBuiltin="1"/>
    <cellStyle name="Accent4" xfId="29" builtinId="41" customBuiltin="1"/>
    <cellStyle name="Accent5" xfId="33" builtinId="45" customBuiltin="1"/>
    <cellStyle name="Accent6" xfId="37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5" builtinId="53" customBuiltin="1"/>
    <cellStyle name="Followed Hyperlink" xfId="46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5" builtinId="8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4" xr:uid="{00000000-0005-0000-0000-000025000000}"/>
    <cellStyle name="Normal 3" xfId="43" xr:uid="{00000000-0005-0000-0000-000026000000}"/>
    <cellStyle name="Normal 4" xfId="41" xr:uid="{00000000-0005-0000-0000-000027000000}"/>
    <cellStyle name="Note 2" xfId="42" xr:uid="{00000000-0005-0000-0000-000028000000}"/>
    <cellStyle name="Output" xfId="10" builtinId="21" customBuiltin="1"/>
    <cellStyle name="Title" xfId="1" builtinId="15" customBuiltin="1"/>
    <cellStyle name="Total" xfId="16" builtinId="25" customBuiltin="1"/>
    <cellStyle name="Warning Text" xfId="14" builtinId="11" customBuiltin="1"/>
  </cellStyles>
  <dxfs count="218">
    <dxf>
      <font>
        <strike val="0"/>
        <outline val="0"/>
        <shadow val="0"/>
        <u val="none"/>
        <vertAlign val="baseline"/>
        <sz val="10"/>
        <color auto="1"/>
        <name val="Arial"/>
        <family val="2"/>
        <scheme val="none"/>
      </font>
      <fill>
        <patternFill patternType="solid">
          <fgColor indexed="64"/>
          <bgColor rgb="FF9966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33CCFF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indexed="64"/>
          <bgColor rgb="FF33CC33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424242"/>
        <name val="Segoe UI"/>
        <family val="2"/>
        <scheme val="none"/>
      </font>
      <fill>
        <patternFill patternType="solid">
          <fgColor indexed="64"/>
          <bgColor rgb="FFFAFAFA"/>
        </patternFill>
      </fill>
      <alignment horizontal="left" vertical="top" textRotation="0" wrapText="1" indent="1" justifyLastLine="0" shrinkToFit="0" readingOrder="0"/>
      <border diagonalUp="0" diagonalDown="0">
        <left/>
        <right/>
        <top/>
        <bottom style="medium">
          <color rgb="FFE6E6E6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424242"/>
        <name val="Segoe UI"/>
        <family val="2"/>
        <scheme val="none"/>
      </font>
      <fill>
        <patternFill patternType="solid">
          <fgColor indexed="64"/>
          <bgColor rgb="FFFAFAFA"/>
        </patternFill>
      </fill>
      <alignment horizontal="left" vertical="top" textRotation="0" wrapText="1" indent="1" justifyLastLine="0" shrinkToFit="0" readingOrder="0"/>
      <border diagonalUp="0" diagonalDown="0">
        <left/>
        <right style="medium">
          <color rgb="FFE6E6E6"/>
        </right>
        <top/>
        <bottom style="medium">
          <color rgb="FFE6E6E6"/>
        </bottom>
        <vertical/>
        <horizontal/>
      </border>
    </dxf>
    <dxf>
      <border outline="0">
        <left style="medium">
          <color rgb="FFE6E6E6"/>
        </left>
        <right style="medium">
          <color rgb="FFE6E6E6"/>
        </right>
        <top style="medium">
          <color rgb="FFE6E6E6"/>
        </top>
        <bottom style="medium">
          <color rgb="FFE6E6E6"/>
        </bottom>
      </border>
    </dxf>
    <dxf>
      <border outline="0">
        <bottom style="medium">
          <color rgb="FFE6E6E6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D9D9D9"/>
        </patternFill>
      </fill>
      <alignment horizontal="justify" vertical="center" textRotation="0" wrapText="1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medium">
          <color indexed="64"/>
        </bottom>
        <vertical/>
        <horizontal/>
      </border>
    </dxf>
    <dxf>
      <border outline="0">
        <right style="medium">
          <color indexed="64"/>
        </right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alignment horizontal="center" vertical="center" textRotation="0" wrapText="1" indent="0" justifyLastLine="0" shrinkToFit="0" readingOrder="0"/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D9D9D9"/>
        </patternFill>
      </fill>
      <alignment horizontal="center" vertical="center" textRotation="0" wrapText="1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alignment horizontal="left" vertical="bottom" textRotation="0" wrapText="0" indent="0" justifyLastLine="0" shrinkToFit="0" readingOrder="0"/>
    </dxf>
    <dxf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rgb="FF000000"/>
          <bgColor rgb="FFBC9BFF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0" formatCode="General"/>
      <fill>
        <patternFill patternType="solid">
          <fgColor rgb="FF000000"/>
          <bgColor rgb="FF33CC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33CC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C000"/>
        </patternFill>
      </fill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9966FF"/>
        </patternFill>
      </fill>
      <alignment horizontal="general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 style="medium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>
          <fgColor rgb="FF000000"/>
          <bgColor rgb="FFD8E4BC"/>
        </patternFill>
      </fill>
      <alignment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6" tint="0.59999389629810485"/>
        </patternFill>
      </fill>
      <alignment vertical="center" textRotation="0" wrapText="0" indent="0" justifyLastLine="0" shrinkToFit="0" readingOrder="0"/>
    </dxf>
    <dxf>
      <fill>
        <patternFill>
          <fgColor indexed="64"/>
          <bgColor rgb="FF71DAFF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A7E8FF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A7E8FF"/>
        </patternFill>
      </fill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rgb="FF000000"/>
        <family val="2"/>
      </font>
      <fill>
        <patternFill patternType="solid">
          <fgColor indexed="64"/>
          <bgColor rgb="FFFFCC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color theme="1"/>
        <family val="2"/>
      </font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alignment horizontal="center" vertical="center" textRotation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rgb="FF33CCFF"/>
        </patternFill>
      </fill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97E597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rgb="FF000000"/>
          <bgColor rgb="FFCDF3CD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numFmt numFmtId="0" formatCode="General"/>
      <fill>
        <patternFill patternType="solid">
          <fgColor rgb="FF000000"/>
          <bgColor rgb="FF33CC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solid">
          <fgColor indexed="64"/>
          <bgColor rgb="FF33CC33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FFFF99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 patternType="solid">
          <fgColor indexed="64"/>
          <bgColor rgb="FF92D050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/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solid">
          <fgColor indexed="64"/>
          <bgColor rgb="FF33CC33"/>
        </patternFill>
      </fill>
      <alignment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rgb="FF000000"/>
        <name val="Arial"/>
        <family val="2"/>
        <scheme val="none"/>
      </font>
      <fill>
        <patternFill>
          <fgColor rgb="FF000000"/>
          <bgColor rgb="FFD8E4BC"/>
        </patternFill>
      </fill>
      <alignment vertical="center" textRotation="0" wrapText="0" indent="0" justifyLastLine="0" shrinkToFit="0" readingOrder="0"/>
    </dxf>
    <dxf>
      <border outline="0">
        <bottom style="thin">
          <color rgb="FF000000"/>
        </bottom>
      </border>
    </dxf>
    <dxf>
      <font>
        <strike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>
          <fgColor indexed="64"/>
          <bgColor theme="6" tint="0.59999389629810485"/>
        </patternFill>
      </fill>
      <alignment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966FF"/>
      <color rgb="FFFFFF99"/>
      <color rgb="FF33CCFF"/>
      <color rgb="FF33CC33"/>
      <color rgb="FF0085AC"/>
      <color rgb="FFC9C9C9"/>
      <color rgb="FFA7E8FF"/>
      <color rgb="FF71DAFF"/>
      <color rgb="FF92D050"/>
      <color rgb="FF66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3097457-AB04-4FE3-9043-58DBADA773BB}" name="Tier_12" displayName="Tier_12" ref="A10:BC24" totalsRowShown="0" headerRowDxfId="217" dataDxfId="215" headerRowBorderDxfId="216" tableBorderDxfId="214" totalsRowBorderDxfId="213">
  <autoFilter ref="A10:BC24" xr:uid="{1CF78D34-E44F-42EC-A2A4-1B6B70D7493F}"/>
  <sortState xmlns:xlrd2="http://schemas.microsoft.com/office/spreadsheetml/2017/richdata2" ref="A11:BC24">
    <sortCondition ref="A10:A24"/>
  </sortState>
  <tableColumns count="55">
    <tableColumn id="2" xr3:uid="{9BBC8D30-9551-49B4-A64D-74C7D426F1F3}" name="Tier 1 [10 or more sports] 10 scores" dataDxfId="212"/>
    <tableColumn id="3" xr3:uid="{D202988A-7948-4209-9DF9-5B5DC92F33A5}" name="Points" dataDxfId="211">
      <calculatedColumnFormula>IF(OR(C11=1, C11=2, C11=3, C11=4, C11=5, C11=6, C11=7, C11=8, C11=9, C11=10),
    IF(C11=1, 60,
    IF(C11=2, 58,
    IF(C11=3, 56,
    IF(C11=4, 54,
    IF(C11=5, 53,
    IF(C11=6, 52,
    IF(C11=7, 51,
    IF(C11=8, 50,
    IF(C11=9, 49,
    IF(C11=10, 48)))))))))),
    "")</calculatedColumnFormula>
    </tableColumn>
    <tableColumn id="4" xr3:uid="{076B4371-13B3-45B7-962E-E277459A071F}" name="Place" dataDxfId="210"/>
    <tableColumn id="39" xr3:uid="{54FD7F92-D576-471E-97CC-087BD5E97426}" name="Division" dataDxfId="209"/>
    <tableColumn id="5" xr3:uid="{7C4E6FDF-8F46-46D2-A6E4-25CD26AE7404}" name="Points2" dataDxfId="208">
      <calculatedColumnFormula>IF(F11&gt;0, VLOOKUP(F11,Table9[#All], 2, FALSE), "")</calculatedColumnFormula>
    </tableColumn>
    <tableColumn id="41" xr3:uid="{B4599536-AE94-47EF-BB52-B9A941552C63}" name="Place2" dataDxfId="207"/>
    <tableColumn id="6" xr3:uid="{B67A11AA-9F86-41C7-A5D9-D06AF38831B8}" name="Division2" dataDxfId="206"/>
    <tableColumn id="7" xr3:uid="{AC19EB99-D7EB-4534-BD7A-6650B897E55F}" name="Points3" dataDxfId="205">
      <calculatedColumnFormula>IF(I11&gt;0, VLOOKUP(I11,Table9[#All], 2, FALSE), "")</calculatedColumnFormula>
    </tableColumn>
    <tableColumn id="42" xr3:uid="{CF160065-D92D-41C0-93E4-9D7E3A644B5A}" name="Place25" dataDxfId="204"/>
    <tableColumn id="35" xr3:uid="{B6A94E62-27F5-4320-BDF2-F39F51D2C3F4}" name="Division3" dataDxfId="203"/>
    <tableColumn id="43" xr3:uid="{BCACC372-041D-4C24-A822-3642D25CEEB9}" name="Points332" dataDxfId="202"/>
    <tableColumn id="1" xr3:uid="{4F351A83-2727-4EB9-9ACF-A99C0CB60709}" name="Place26" dataDxfId="201"/>
    <tableColumn id="44" xr3:uid="{E3C1CB42-7818-4756-8641-EA0F62480C79}" name="Division4" dataDxfId="200"/>
    <tableColumn id="8" xr3:uid="{E46D5A20-3B7C-48B5-8E5D-ADBF49241FEA}" name="Points7" dataDxfId="199">
      <calculatedColumnFormula>IF(O11&gt;0, VLOOKUP(O11, Table9[#All], 2, FALSE), "")</calculatedColumnFormula>
    </tableColumn>
    <tableColumn id="9" xr3:uid="{D14FEAD9-B3A3-4750-9738-76B4AE07AD09}" name="Place3" dataDxfId="198"/>
    <tableColumn id="45" xr3:uid="{385C4217-4BF4-41C5-A79B-40BA595D777D}" name="Division5" dataDxfId="197"/>
    <tableColumn id="10" xr3:uid="{64448AE6-DACC-4938-BDC7-F34E1E1C732E}" name="Points4" dataDxfId="196"/>
    <tableColumn id="11" xr3:uid="{04249F07-F1D0-486E-ABFE-E0624AC5CFD1}" name="Place4" dataDxfId="195">
      <calculatedColumnFormula>IF(T11&gt;0, VLOOKUP(T11, Table9[#All], 2, FALSE), "")</calculatedColumnFormula>
    </tableColumn>
    <tableColumn id="46" xr3:uid="{0A6C4753-A725-4B59-8988-A951C6536720}" name="Division6" dataDxfId="194"/>
    <tableColumn id="12" xr3:uid="{3EF04AF3-1994-4027-BBB7-027D021BE744}" name="Points5" dataDxfId="193"/>
    <tableColumn id="47" xr3:uid="{0DD6C8BF-5DF8-4939-AC82-259DA2F45571}" name="Place5" dataDxfId="192"/>
    <tableColumn id="13" xr3:uid="{1B32B6AE-D0A3-4FD3-B85E-73DE6177408E}" name="Division7" dataDxfId="191"/>
    <tableColumn id="14" xr3:uid="{A223244B-7CB6-40A1-AA94-FA8AAC4AF7FA}" name="Points6" dataDxfId="190">
      <calculatedColumnFormula>IF(X11&gt;0, VLOOKUP(X11,Table5[#All], 2, FALSE), "")</calculatedColumnFormula>
    </tableColumn>
    <tableColumn id="15" xr3:uid="{40AE7D5B-6D19-497A-B8EA-2DE8BB2682DC}" name="Place6" dataDxfId="189">
      <calculatedColumnFormula>IF(Y11&gt;0, VLOOKUP(Y11, Table9[#All], 2, FALSE), "")</calculatedColumnFormula>
    </tableColumn>
    <tableColumn id="16" xr3:uid="{8811D79B-02EC-4C78-B3F3-F7CA122BF86F}" name="Division8" dataDxfId="188"/>
    <tableColumn id="17" xr3:uid="{A1BC7E72-71A6-4274-A20E-96C7247CB398}" name="Points8" dataDxfId="187">
      <calculatedColumnFormula>IF(AA11&gt;0, VLOOKUP(AA11,Table5[#All], 2, FALSE), "")</calculatedColumnFormula>
    </tableColumn>
    <tableColumn id="18" xr3:uid="{D8677C9A-6880-436D-8034-2B9CB17BBAFB}" name="Place7" dataDxfId="186"/>
    <tableColumn id="19" xr3:uid="{859DC9F2-8147-4482-89BC-666CBDCE3290}" name="Division9" dataDxfId="185"/>
    <tableColumn id="20" xr3:uid="{799DEC9F-75C6-424A-82AC-9D9A8D4B33D2}" name="Points16" dataDxfId="184">
      <calculatedColumnFormula>IF(AD11&gt;0, VLOOKUP(AD11,Table6[#All], 2, FALSE), "")</calculatedColumnFormula>
    </tableColumn>
    <tableColumn id="21" xr3:uid="{27367D51-C9A9-4E56-91C8-ACA5910B83E0}" name="Place8" dataDxfId="183">
      <calculatedColumnFormula>IF(AE11&gt;0, VLOOKUP(AE11, Table9[#All], 2, FALSE), "")</calculatedColumnFormula>
    </tableColumn>
    <tableColumn id="22" xr3:uid="{AC841095-0906-4D08-9EF4-D013488DC079}" name="Division10" dataDxfId="182"/>
    <tableColumn id="23" xr3:uid="{71C9314D-BA15-4BD5-9518-097B72F5553A}" name="Points15" dataDxfId="181">
      <calculatedColumnFormula>IF(AG11&gt;0, VLOOKUP(AG11,Table9[#All], 2, FALSE), "")</calculatedColumnFormula>
    </tableColumn>
    <tableColumn id="48" xr3:uid="{F568517B-95FA-4489-86FE-C3AF7366034A}" name="Place14" dataDxfId="180"/>
    <tableColumn id="24" xr3:uid="{7CE7017A-3E27-40B3-A108-CF98C78E8E95}" name="Division11" dataDxfId="179"/>
    <tableColumn id="25" xr3:uid="{97B44DD6-D5DE-4C63-8D4A-3F566EF8D740}" name="Points9" dataDxfId="178">
      <calculatedColumnFormula>IF(AJ11&gt;0, VLOOKUP(AJ11,Table9[#All], 2, FALSE), "")</calculatedColumnFormula>
    </tableColumn>
    <tableColumn id="26" xr3:uid="{12F7CD8D-BFE3-436C-A4B5-009A77CEBAC2}" name="Place9" dataDxfId="177"/>
    <tableColumn id="27" xr3:uid="{9C28D923-7BAE-4E06-A5E9-A9CD50CD15DF}" name="Division12" dataDxfId="176"/>
    <tableColumn id="28" xr3:uid="{B7856461-4134-45CF-A302-DBF5602D0918}" name="Points14" dataDxfId="175">
      <calculatedColumnFormula>IF(AM11&gt;0, VLOOKUP(AM11,Table9[#All], 2, FALSE), "")</calculatedColumnFormula>
    </tableColumn>
    <tableColumn id="29" xr3:uid="{198BDEDD-EAA6-42FE-A077-F52C3898257F}" name="Place21" dataDxfId="174">
      <calculatedColumnFormula>IF(AN11&gt;0, VLOOKUP(AN11, Table9[#All], 2, FALSE), "")</calculatedColumnFormula>
    </tableColumn>
    <tableColumn id="30" xr3:uid="{4A5BE580-BB94-4C1E-BA00-40FB62DB1DFA}" name="Division15" dataDxfId="173"/>
    <tableColumn id="31" xr3:uid="{92F9DFD9-F098-441F-BC2C-91A70F5CF67D}" name="Points13" dataDxfId="172">
      <calculatedColumnFormula>IF(AP11&gt;0, VLOOKUP(AP11,Table5[#All], 2, FALSE), "")</calculatedColumnFormula>
    </tableColumn>
    <tableColumn id="37" xr3:uid="{4A17331F-E752-45FD-893A-0212AC613C62}" name="Place13" dataDxfId="171"/>
    <tableColumn id="36" xr3:uid="{E3CD6656-1FF6-40BC-8A0A-B6424584DF04}" name="Division13" dataDxfId="170"/>
    <tableColumn id="52" xr3:uid="{FA5A51D0-1840-4E88-81DC-15CEB54A0038}" name="Points12" dataDxfId="169">
      <calculatedColumnFormula>IF(AS11&gt;0, VLOOKUP(AS11,Table5[#All], 2, FALSE), "")</calculatedColumnFormula>
    </tableColumn>
    <tableColumn id="51" xr3:uid="{41F6E053-95B5-4A13-A55F-E08D9E3EE7F8}" name="Place12" dataDxfId="168"/>
    <tableColumn id="50" xr3:uid="{25075942-2E79-4AEC-B9D3-E0A5CE6E35C4}" name="Division14" dataDxfId="167"/>
    <tableColumn id="53" xr3:uid="{5BC067D3-056C-4DF3-A12C-BBB047772FAE}" name="Points10" dataDxfId="166">
      <calculatedColumnFormula>IF(AV11&gt;0, VLOOKUP(AV11,Table9[#All], 2, FALSE), "")</calculatedColumnFormula>
    </tableColumn>
    <tableColumn id="56" xr3:uid="{433F7C54-2FD3-41A1-B0A5-724E9370627E}" name="Place10" dataDxfId="165"/>
    <tableColumn id="55" xr3:uid="{9238A5A2-B992-4649-BFC5-F319180B7D6E}" name="No of students" dataDxfId="164"/>
    <tableColumn id="54" xr3:uid="{2525DBFD-4A32-4F77-A672-5007CEE84FAD}" name="Points11" dataDxfId="163">
      <calculatedColumnFormula>IF(AY11&gt;0, VLOOKUP(AY11,Table9[#All], 2, FALSE), "")</calculatedColumnFormula>
    </tableColumn>
    <tableColumn id="49" xr3:uid="{748E8A9D-2DC6-4ED3-BC2C-40913A1884D7}" name="Place11" dataDxfId="162"/>
    <tableColumn id="32" xr3:uid="{8AA0BB5A-A29F-4220-A7A4-6C43628F374C}" name="No of students2" dataDxfId="161"/>
    <tableColumn id="33" xr3:uid="{D13734A9-A556-4E9C-A584-CA5CE722F36D}" name="Totals" dataDxfId="160">
      <calculatedColumnFormula>SUM(B11,E11,H11,K11,N11,Q11,T11,W11,Z11,AC11,AF11,AI11,AL11,AO11,AR11,AU11,AX11)</calculatedColumnFormula>
    </tableColumn>
    <tableColumn id="34" xr3:uid="{6547B362-A39B-4204-B708-5077E71A682E}" name="Column1" dataDxfId="159">
      <calculatedColumnFormula array="1">SUM(LARGE((B11,E11,H11,K11,N11,Q11,T11,W11,Z11,AC11,AF11,AI11,AL11,AO11,AR11,AU11,AX11),{1,2,3,4,5,6,7,8,9,10}))</calculatedColumnFormula>
    </tableColumn>
    <tableColumn id="38" xr3:uid="{3C79D64D-C511-410E-8807-950C773FEFF4}" name="CT" dataDxfId="158">
      <calculatedColumnFormula>MIN(IF(BA11&lt;&gt;0, BA11), IF(BB11&lt;&gt;0, BB11))</calculatedColumnFormula>
    </tableColumn>
  </tableColumns>
  <tableStyleInfo name="TableStyleLight11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7B37A8B2-1FDF-4F8F-B5A6-72452BE375D8}" name="Table6" displayName="Table6" ref="H4:I14" totalsRowShown="0" headerRowDxfId="17">
  <autoFilter ref="H4:I14" xr:uid="{7B37A8B2-1FDF-4F8F-B5A6-72452BE375D8}"/>
  <tableColumns count="2">
    <tableColumn id="1" xr3:uid="{926B4E90-EA61-41D8-B900-46B208B206BA}" name="Place"/>
    <tableColumn id="2" xr3:uid="{0EC7C7A9-81D9-4FB4-8AE8-38D8CBCBDE04}" name="Points"/>
  </tableColumns>
  <tableStyleInfo name="TableStyleLight13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DF2E3F1F-B770-4F0A-8DA6-AD17024608F3}" name="Table11" displayName="Table11" ref="K4:L14" totalsRowShown="0" headerRowDxfId="16">
  <autoFilter ref="K4:L14" xr:uid="{DF2E3F1F-B770-4F0A-8DA6-AD17024608F3}"/>
  <tableColumns count="2">
    <tableColumn id="1" xr3:uid="{D12A7E4C-7B17-4EBE-B1CE-59753FCB8559}" name="Place"/>
    <tableColumn id="2" xr3:uid="{8C3AEEA0-42E9-43EB-8084-3828EADE9A22}" name="Points"/>
  </tableColumns>
  <tableStyleInfo name="TableStyleLight13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63BE78AD-E1C4-43B0-BB05-28D3A23CB0A4}" name="Table12" displayName="Table12" ref="N4:O14" totalsRowShown="0" headerRowDxfId="15">
  <autoFilter ref="N4:O14" xr:uid="{63BE78AD-E1C4-43B0-BB05-28D3A23CB0A4}"/>
  <tableColumns count="2">
    <tableColumn id="1" xr3:uid="{A1098DE3-467F-4C47-A7FC-6EC739C8C376}" name="Place"/>
    <tableColumn id="2" xr3:uid="{FC55EDF0-E657-4ED4-9199-1312EEC5B094}" name="Points"/>
  </tableColumns>
  <tableStyleInfo name="TableStyleLight13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77A9448-4B7A-40A1-AF20-DBFD80901B76}" name="Table13" displayName="Table13" ref="Q4:R14" totalsRowShown="0" headerRowDxfId="14">
  <autoFilter ref="Q4:R14" xr:uid="{677A9448-4B7A-40A1-AF20-DBFD80901B76}"/>
  <tableColumns count="2">
    <tableColumn id="1" xr3:uid="{AFB004E2-1FF6-4553-BCF5-1720900270AA}" name="Place"/>
    <tableColumn id="2" xr3:uid="{BD115995-78FE-4032-82D9-8B3D7864CF1D}" name="Points"/>
  </tableColumns>
  <tableStyleInfo name="TableStyleLight13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1E4A7F38-988A-4999-AE96-542598F80DAC}" name="Table14" displayName="Table14" ref="T4:U14" totalsRowShown="0" headerRowDxfId="13">
  <autoFilter ref="T4:U14" xr:uid="{1E4A7F38-988A-4999-AE96-542598F80DAC}"/>
  <tableColumns count="2">
    <tableColumn id="1" xr3:uid="{75B5E871-80BB-4745-B0A2-7E541A5EC548}" name="Place"/>
    <tableColumn id="2" xr3:uid="{22E34A44-7DDA-449C-B484-26B09FB90A3B}" name="Points"/>
  </tableColumns>
  <tableStyleInfo name="TableStyleLight13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01A6867-849F-45FE-993C-EEA02E460857}" name="Table15" displayName="Table15" ref="W4:X14" totalsRowShown="0" headerRowDxfId="12">
  <autoFilter ref="W4:X14" xr:uid="{901A6867-849F-45FE-993C-EEA02E460857}"/>
  <tableColumns count="2">
    <tableColumn id="1" xr3:uid="{31C78E7A-D520-498C-B83B-5E2597EECC50}" name="Place"/>
    <tableColumn id="2" xr3:uid="{5840065C-887B-4711-88B9-115FF1700983}" name="Points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1A0E6ABA-E6B1-4F1F-BCFD-71A53A2235AF}" name="Table17" displayName="Table17" ref="A28:BC53" totalsRowShown="0" headerRowDxfId="157" headerRowBorderDxfId="156">
  <autoFilter ref="A28:BC53" xr:uid="{1A0E6ABA-E6B1-4F1F-BCFD-71A53A2235AF}"/>
  <tableColumns count="55">
    <tableColumn id="1" xr3:uid="{49B44B8E-E68F-4605-97A6-1D6D02C5E2F7}" name="Tier 2 [5-9 sports] 7 best scores" dataDxfId="155"/>
    <tableColumn id="2" xr3:uid="{3FE061FA-7C20-42A7-8742-232AC63B3E8C}" name="Points" dataDxfId="154"/>
    <tableColumn id="3" xr3:uid="{453F393D-8C74-4B60-81F2-409188A31FA0}" name="Place" dataDxfId="153"/>
    <tableColumn id="4" xr3:uid="{46C0755A-8DB2-4289-ACD6-CBF62CEDC2CF}" name="Division" dataDxfId="152"/>
    <tableColumn id="5" xr3:uid="{867FBF2B-382D-4A24-AC87-F69ABE3B60CA}" name="Points2" dataDxfId="151"/>
    <tableColumn id="6" xr3:uid="{7A658026-B794-485D-9B6E-7EAE9178E422}" name="Place2" dataDxfId="150"/>
    <tableColumn id="7" xr3:uid="{7E28295F-C7F3-4DF8-AC9F-2717D637EC22}" name="Division2" dataDxfId="149"/>
    <tableColumn id="8" xr3:uid="{50C23009-6E1F-4F10-B8F8-9DA6B37A44E3}" name="Points3" dataDxfId="148"/>
    <tableColumn id="9" xr3:uid="{B60E7E3E-B40F-42DE-BDE1-6A3BFE9D721A}" name="Place25" dataDxfId="147"/>
    <tableColumn id="10" xr3:uid="{88898A6C-59A3-4B34-9F09-A445FBE9C048}" name="Division3" dataDxfId="146"/>
    <tableColumn id="11" xr3:uid="{5F8D82E8-1AB2-4749-9994-C619C029B42E}" name="Points332" dataDxfId="145"/>
    <tableColumn id="12" xr3:uid="{E22AF7C3-99DC-40A0-8403-A4DB20C6FD7E}" name="Place26" dataDxfId="144"/>
    <tableColumn id="13" xr3:uid="{AE11A363-1BE6-4E5A-9690-72E7C5180B51}" name="Division4" dataDxfId="143"/>
    <tableColumn id="14" xr3:uid="{0A014F1E-160D-494D-BC05-12290619BA5E}" name="Points7" dataDxfId="142"/>
    <tableColumn id="15" xr3:uid="{826E7A03-4C1C-4FB7-A8DE-BC557B1A882B}" name="Place3" dataDxfId="141"/>
    <tableColumn id="16" xr3:uid="{288F9EAB-5DF1-48BD-8E94-23014AE01CF9}" name="Division5" dataDxfId="140"/>
    <tableColumn id="17" xr3:uid="{5A830E8C-FABF-4967-BDE6-9E3EF240B05E}" name="Points4" dataDxfId="139"/>
    <tableColumn id="18" xr3:uid="{5D4A12EE-854F-4E81-88CC-F04EB67AAD12}" name="Place4" dataDxfId="138"/>
    <tableColumn id="19" xr3:uid="{544A0A04-ECBA-4DD2-AA41-F69A842BD8B1}" name="Division6" dataDxfId="137"/>
    <tableColumn id="20" xr3:uid="{6E3590E0-FE1C-478F-91C0-D7719BA96965}" name="Points5" dataDxfId="136"/>
    <tableColumn id="21" xr3:uid="{E4324CAB-63AD-458F-9BD4-C02B0321C809}" name="Place5" dataDxfId="135"/>
    <tableColumn id="22" xr3:uid="{4CD39BBD-FFF6-400A-8E28-9D626BF2C5B0}" name="Division7" dataDxfId="134"/>
    <tableColumn id="23" xr3:uid="{850FF60E-05B1-4802-ADE4-72DA3C630B82}" name="Points6" dataDxfId="133"/>
    <tableColumn id="24" xr3:uid="{8A7BD603-8FCB-47A0-A73A-4389EA5A1D6D}" name="Place6" dataDxfId="132"/>
    <tableColumn id="25" xr3:uid="{887454E6-B8D0-4191-AD57-34C1473D4F9B}" name="Division8" dataDxfId="131"/>
    <tableColumn id="26" xr3:uid="{FFBCAF77-BC52-4704-BF1A-A628AB1E3CFE}" name="Points8" dataDxfId="130"/>
    <tableColumn id="27" xr3:uid="{16163161-E29C-4E86-9057-06EA7836F0F2}" name="Place7" dataDxfId="129"/>
    <tableColumn id="28" xr3:uid="{B305AF54-0CD2-4007-BABE-E11A607F6C71}" name="Division9" dataDxfId="128"/>
    <tableColumn id="29" xr3:uid="{7E27FCC9-868E-40C6-973F-D5DB89A7FEAC}" name="Points11" dataDxfId="127"/>
    <tableColumn id="30" xr3:uid="{8AABF39A-E4AA-411B-A642-2ACF78260685}" name="Place8" dataDxfId="126"/>
    <tableColumn id="31" xr3:uid="{236E8F62-BCEF-42FF-9721-0D9AEB8FBF7F}" name="Division10" dataDxfId="125"/>
    <tableColumn id="32" xr3:uid="{51121036-41CC-45A3-8709-9253FEC8009B}" name="Points10" dataDxfId="124"/>
    <tableColumn id="33" xr3:uid="{133185F9-0561-4D45-B523-D90A3BDFFCAE}" name="Place10" dataDxfId="123"/>
    <tableColumn id="34" xr3:uid="{400E5819-933E-47D9-ADF0-AF7D2406F0CB}" name="Division11" dataDxfId="122"/>
    <tableColumn id="35" xr3:uid="{07E80778-9250-44B8-9228-C463CBE07A3D}" name="Points9" dataDxfId="121"/>
    <tableColumn id="36" xr3:uid="{56B8AA25-D223-4929-8B2A-99250F4D7D82}" name="Place9" dataDxfId="120"/>
    <tableColumn id="37" xr3:uid="{6DB7A1D0-6977-4CC4-B5A7-F656CF494FC8}" name="Division12" dataDxfId="119"/>
    <tableColumn id="38" xr3:uid="{BBB96A1A-3FA2-446E-BC1E-7D74ACEE68D2}" name="Points16" dataDxfId="118"/>
    <tableColumn id="39" xr3:uid="{68BE6EAE-A449-4F97-B1C9-5598F05ACF23}" name="Place14" dataDxfId="117"/>
    <tableColumn id="40" xr3:uid="{ADA6545E-2AB9-465D-8549-3620231F7D65}" name="Division15" dataDxfId="116"/>
    <tableColumn id="41" xr3:uid="{9D12D5DF-4D02-4750-A38C-6ACA44ADBFA3}" name="Points15" dataDxfId="115">
      <calculatedColumnFormula>IF(AP29&gt;0, VLOOKUP(AP29,Table9[#All], 2, FALSE), "")</calculatedColumnFormula>
    </tableColumn>
    <tableColumn id="42" xr3:uid="{B1D03E10-3927-4F6A-98AC-9AE79A83A386}" name="Place13" dataDxfId="114"/>
    <tableColumn id="43" xr3:uid="{2A6BD059-A703-48C9-BB8F-13972009D071}" name="Division14" dataDxfId="113"/>
    <tableColumn id="44" xr3:uid="{2406D0BB-F898-4BE5-BBD6-B8380AAA3904}" name="Points14" dataDxfId="112">
      <calculatedColumnFormula>IF(AS29&gt;0, VLOOKUP(AS29,Table9[#All], 2, FALSE), "")</calculatedColumnFormula>
    </tableColumn>
    <tableColumn id="45" xr3:uid="{2D9648F9-1D37-4861-8458-2AF97DE387D1}" name="Place2324" dataDxfId="111"/>
    <tableColumn id="46" xr3:uid="{E636DCBA-2BDB-4BF5-A7C2-E5C3A192A3CD}" name="Division13" dataDxfId="110"/>
    <tableColumn id="47" xr3:uid="{A908EFB8-F8C2-40B5-AE6D-F40A2D5B7F8D}" name="Points12" dataDxfId="109"/>
    <tableColumn id="48" xr3:uid="{619F2BB1-C10D-4B5B-86CC-0E59DDFB38B2}" name="Place11" dataDxfId="108"/>
    <tableColumn id="49" xr3:uid="{0AB82748-E348-41B2-8462-6817F669EF6F}" name="No of students" dataDxfId="107"/>
    <tableColumn id="50" xr3:uid="{F6E5C91C-32D7-460E-936E-7047F8B76C5E}" name="Points13" dataDxfId="106"/>
    <tableColumn id="51" xr3:uid="{9F6C2102-3396-4DE4-AB14-D31379F81C54}" name="Place12" dataDxfId="105"/>
    <tableColumn id="52" xr3:uid="{8D29A5F8-71FB-4417-9D7D-2782B0126C78}" name="No of students2" dataDxfId="104"/>
    <tableColumn id="53" xr3:uid="{611A56D0-3248-4F72-986C-C6E1DE9F50EA}" name="Totals" dataDxfId="103">
      <calculatedColumnFormula>SUM(B29,E29,H29,K29,N29,Q29,T29,W29,Z29,AC29,AF29,AI29,AL29,AO29,AR29,AU29,AX29)</calculatedColumnFormula>
    </tableColumn>
    <tableColumn id="54" xr3:uid="{A446FBD0-386B-4C8D-B39B-A29D29473AD7}" name="Column1" dataDxfId="102">
      <calculatedColumnFormula array="1">SUM(IFERROR(LARGE((B29,E29,H29,K29,N29,Q29,T29,W29,Z29,AC29,AF29,AI29,AL29,AO29,AR29,AU29,AX29),{1,2,3,4,5,6,7}), 0))</calculatedColumnFormula>
    </tableColumn>
    <tableColumn id="55" xr3:uid="{FCE081BF-C534-4146-B852-D44F64FD16D7}" name="CT" dataDxfId="101">
      <calculatedColumnFormula>MIN(IF(BA29&lt;&gt;0, BA29), IF(BB29&lt;&gt;0, BB29))</calculatedColumnFormula>
    </tableColumn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9" xr:uid="{FC475881-FFDC-44B1-B9F7-01404728F872}" name="Tier_1220" displayName="Tier_1220" ref="A57:BC74" totalsRowShown="0" headerRowDxfId="100" dataDxfId="98" headerRowBorderDxfId="99" tableBorderDxfId="97" totalsRowBorderDxfId="96">
  <autoFilter ref="A57:BC74" xr:uid="{FC475881-FFDC-44B1-B9F7-01404728F872}"/>
  <sortState xmlns:xlrd2="http://schemas.microsoft.com/office/spreadsheetml/2017/richdata2" ref="A58:B71">
    <sortCondition ref="A10:A24"/>
  </sortState>
  <tableColumns count="55">
    <tableColumn id="2" xr3:uid="{C5896882-5D2D-4A23-BF5C-C8EE15F120EA}" name="Tier 3 [4 or less sports] 3 best scores" dataDxfId="95"/>
    <tableColumn id="3" xr3:uid="{3727059F-0B0E-4004-83E8-C99D934B8058}" name="Points" dataDxfId="94">
      <calculatedColumnFormula>IF(OR(C58=1, C58=2, C58=3, C58=4, C58=5, C58=6, C58=7, C58=8, C58=9, C58=10),
    IF(C58=1, 60,
    IF(C58=2, 58,
    IF(C58=3, 56,
    IF(C58=4, 54,
    IF(C58=5, 53,
    IF(C58=6, 52,
    IF(C58=7, 51,
    IF(C58=8, 50,
    IF(C58=9, 49,
    IF(C58=10, 48)))))))))),
    "")</calculatedColumnFormula>
    </tableColumn>
    <tableColumn id="4" xr3:uid="{C4D04B75-41E9-4175-9A22-8CBFC9BB2F00}" name="Place" dataDxfId="93"/>
    <tableColumn id="39" xr3:uid="{167A7A3E-1058-4729-AE90-D92B0155619E}" name="Division" dataDxfId="92"/>
    <tableColumn id="5" xr3:uid="{8E2DC939-322F-46A2-84D2-083F4AFB1B72}" name="Points2" dataDxfId="91">
      <calculatedColumnFormula>IF(G58&gt;0, VLOOKUP(G58,Table9[#All], 2, FALSE), "")</calculatedColumnFormula>
    </tableColumn>
    <tableColumn id="41" xr3:uid="{575B58B5-80B0-48D8-8F85-D15AE09866E5}" name="Place2" dataDxfId="90"/>
    <tableColumn id="6" xr3:uid="{81045797-54CE-4CA3-8CD7-D21CA51AAB3B}" name="Division2" dataDxfId="89"/>
    <tableColumn id="7" xr3:uid="{D6C3E8DF-2593-46C5-A4A5-C170BCFF7638}" name="Points3" dataDxfId="88">
      <calculatedColumnFormula>IF(N58&gt;0, VLOOKUP(N58,Table9[#All], 2, FALSE), "")</calculatedColumnFormula>
    </tableColumn>
    <tableColumn id="42" xr3:uid="{3632CADF-C4A9-4EE1-BCF7-25FBD8BEE4E3}" name="Place25" dataDxfId="87"/>
    <tableColumn id="35" xr3:uid="{5ADB81AF-2FDD-4C41-9D8F-7867E7A53FBC}" name="Division3" dataDxfId="86"/>
    <tableColumn id="43" xr3:uid="{3DAD7517-F05C-4FC0-A8F1-5A71F5ADBF68}" name="Points332" dataDxfId="85"/>
    <tableColumn id="1" xr3:uid="{D581C48C-29B5-4BB6-BFC5-1A0CE376C0E3}" name="Place26" dataDxfId="84"/>
    <tableColumn id="44" xr3:uid="{AFCD4C5A-6D29-470B-AC91-61E731A0682D}" name="Division4" dataDxfId="83"/>
    <tableColumn id="8" xr3:uid="{877B2A5D-4F7B-4EA1-BBB2-CB208E5EC2E8}" name="Points7" dataDxfId="82"/>
    <tableColumn id="9" xr3:uid="{67170433-F717-4D33-9710-B6068E076DCF}" name="Place3" dataDxfId="81">
      <calculatedColumnFormula>IF(Q58&gt;0, VLOOKUP(Q58, Table9[#All], 2, FALSE), "")</calculatedColumnFormula>
    </tableColumn>
    <tableColumn id="45" xr3:uid="{8B276594-1994-44DF-94E3-D8ABF998AA1A}" name="Division5" dataDxfId="80"/>
    <tableColumn id="10" xr3:uid="{1D4A6A5A-BAB1-4214-97E1-36C0227B223D}" name="Points4" dataDxfId="79"/>
    <tableColumn id="11" xr3:uid="{CF34CEDC-161D-408F-BD47-375782D3E506}" name="Place4" dataDxfId="78">
      <calculatedColumnFormula>IF(T58&gt;0, VLOOKUP(T58, Table9[#All], 2, FALSE), "")</calculatedColumnFormula>
    </tableColumn>
    <tableColumn id="46" xr3:uid="{7291F162-98BF-4B59-A96B-05F5BB5F6A09}" name="Division6" dataDxfId="77"/>
    <tableColumn id="12" xr3:uid="{697EF356-C5D3-4D77-8879-C9FE65B0BB49}" name="Points5" dataDxfId="76"/>
    <tableColumn id="47" xr3:uid="{3F3522F9-8D91-49AE-BD4F-59CD6CDC72ED}" name="Place5" dataDxfId="75"/>
    <tableColumn id="13" xr3:uid="{A1B84608-50FC-493F-BF93-217F728652AD}" name="Division7" dataDxfId="74"/>
    <tableColumn id="14" xr3:uid="{B2C86769-6E5C-4667-82B6-A2238D19E2B9}" name="Points6" dataDxfId="73"/>
    <tableColumn id="15" xr3:uid="{3A40F67A-9F2D-4534-A33E-F735B9F0616D}" name="Place6" dataDxfId="72">
      <calculatedColumnFormula>IF(Y58&gt;0, VLOOKUP(Y58, Table9[#All], 2, FALSE), "")</calculatedColumnFormula>
    </tableColumn>
    <tableColumn id="16" xr3:uid="{CC31ED6E-6196-4969-9761-781327C7C0CC}" name="Division8" dataDxfId="71"/>
    <tableColumn id="17" xr3:uid="{78A449C7-2668-47AC-8FF1-9B5EEFB3B183}" name="Points8" dataDxfId="70">
      <calculatedColumnFormula>IF(AA58&gt;0, VLOOKUP(AA58, Table9[#All], 2, FALSE), "")</calculatedColumnFormula>
    </tableColumn>
    <tableColumn id="18" xr3:uid="{82047CE0-A794-4197-B847-89CB4F546ACC}" name="Place7" dataDxfId="69"/>
    <tableColumn id="19" xr3:uid="{747930C4-6197-464E-B023-2050F7D1FB27}" name="Division9" dataDxfId="68"/>
    <tableColumn id="20" xr3:uid="{8B698946-62C5-41C3-B705-19889048ADEC}" name="Pints" dataDxfId="67"/>
    <tableColumn id="21" xr3:uid="{8A86A40A-0204-4B1C-9072-FB9D933C2F07}" name="Place8" dataDxfId="66">
      <calculatedColumnFormula>IF(AE58&gt;0, VLOOKUP(AE58, Table9[#All], 2, FALSE), "")</calculatedColumnFormula>
    </tableColumn>
    <tableColumn id="22" xr3:uid="{8AE9C1FE-AB6E-4D72-B251-F1C34CDDE1DA}" name="Division10" dataDxfId="65"/>
    <tableColumn id="23" xr3:uid="{5C46CCB5-DBD7-4F6E-BDE2-E1FF8DE88204}" name="PointsPlace" dataDxfId="64">
      <calculatedColumnFormula>IF(AH58&gt;0, VLOOKUP(AH58, Table9[#All], 2, FALSE), "")</calculatedColumnFormula>
    </tableColumn>
    <tableColumn id="48" xr3:uid="{912C1B66-B8BD-4582-B340-E54A4A7F9E40}" name="Place152" dataDxfId="63"/>
    <tableColumn id="24" xr3:uid="{804EE473-862C-4992-8EDF-2F3AB4F5CCE1}" name="Division11" dataDxfId="62"/>
    <tableColumn id="25" xr3:uid="{EF27E98C-C79D-43D3-BCDE-26D100A024F5}" name="Points9" dataDxfId="61">
      <calculatedColumnFormula>IF(AJ58&gt;0, VLOOKUP(AJ58, Table9[#All], 2, FALSE), "")</calculatedColumnFormula>
    </tableColumn>
    <tableColumn id="26" xr3:uid="{C07925DB-5B64-4222-A10A-6DD07D7F4E2D}" name="Place9" dataDxfId="60"/>
    <tableColumn id="27" xr3:uid="{9111CF19-B694-486B-8184-92A6ACF4ABDE}" name="Division12" dataDxfId="59"/>
    <tableColumn id="28" xr3:uid="{31F6FF06-8EB4-4B8C-B8EA-615FF51BC76D}" name="Place20" dataDxfId="58"/>
    <tableColumn id="29" xr3:uid="{9DC01A54-3BE1-41E8-AE21-83F4C119718B}" name="Place21" dataDxfId="57">
      <calculatedColumnFormula>IF(AN58&gt;0, VLOOKUP(AN58, Table9[#All], 2, FALSE), "")</calculatedColumnFormula>
    </tableColumn>
    <tableColumn id="30" xr3:uid="{E5CD2B24-0F8D-4010-896A-E70BEF69F5E1}" name="Place22" dataDxfId="56"/>
    <tableColumn id="31" xr3:uid="{B7CDEEC3-CCC7-497B-A3E8-AF564D02A01C}" name="Place23" dataDxfId="55">
      <calculatedColumnFormula>IF(AZ58&gt;0, VLOOKUP(AZ58, Table9[#All], 2, FALSE), "")</calculatedColumnFormula>
    </tableColumn>
    <tableColumn id="37" xr3:uid="{F6BAFDBC-6BFE-4E9C-A774-23C729D67CA9}" name="Place233" dataDxfId="54"/>
    <tableColumn id="36" xr3:uid="{8D4FFD46-62B6-43DD-8E69-AC654EE6835E}" name="Place232" dataDxfId="53"/>
    <tableColumn id="52" xr3:uid="{DE0C4471-EFEB-47E0-9E9E-4400DB1BE23B}" name="Place2325" dataDxfId="52"/>
    <tableColumn id="51" xr3:uid="{14C2DBAC-732D-41D0-BA10-CF6700F9B483}" name="Place2324" dataDxfId="51"/>
    <tableColumn id="50" xr3:uid="{FAD44F87-E529-46EB-BC55-57979F8CC046}" name="Place2323" dataDxfId="50"/>
    <tableColumn id="53" xr3:uid="{1537478E-105C-4B5A-AE91-D5816CADC3B7}" name="Place23232" dataDxfId="49"/>
    <tableColumn id="56" xr3:uid="{32C04D91-8A46-4DF9-BAC4-84D3DAA381DE}" name="Place232323" dataDxfId="48"/>
    <tableColumn id="55" xr3:uid="{8EA98DBF-4910-45F6-979B-6B098047A380}" name="Place232322" dataDxfId="47"/>
    <tableColumn id="54" xr3:uid="{54D63D0A-F817-4985-9845-755816325281}" name="Place23233" dataDxfId="46"/>
    <tableColumn id="49" xr3:uid="{CA3D0E8E-A9A5-4ECB-99DF-CE6A4F7D3912}" name="Place2322" dataDxfId="45"/>
    <tableColumn id="32" xr3:uid="{2EA4BB51-FCD7-47BE-8FC5-8798E7CCF31B}" name="Place24" dataDxfId="44"/>
    <tableColumn id="33" xr3:uid="{C2757376-EA67-4182-BA40-BC192F74BECC}" name="Totals" dataDxfId="43">
      <calculatedColumnFormula>SUM(B58,E58,H58,K58,N58,Q58,T58,W58,Z58,AC58,AF58,AI58,AL58,AO58,AR58,AU58,AX58)</calculatedColumnFormula>
    </tableColumn>
    <tableColumn id="34" xr3:uid="{2C5B5957-9890-4C8C-9212-498AB485C691}" name="Column1" dataDxfId="42">
      <calculatedColumnFormula array="1">SUM(IFERROR(LARGE((B58,E58,H58,K58,N58,Q58,T58,W58,Z58,AC58,AF58,AI58,AL58,AO58,AR58,AU58,AX58),{1,2,3}), 0))</calculatedColumnFormula>
    </tableColumn>
    <tableColumn id="38" xr3:uid="{A25AD3A1-03FA-44FC-A8EA-E3E4FCDCC3AB}" name="CT" dataDxfId="41">
      <calculatedColumnFormula>MIN(IF(BA58&lt;&gt;0, BA58), IF(BB58&lt;&gt;0, BB58))</calculatedColumnFormula>
    </tableColumn>
  </tableColumns>
  <tableStyleInfo name="TableStyleLight1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B6342683-8F88-4409-992A-1CEB97D802E0}" name="Table10" displayName="Table10" ref="A4:C7" totalsRowShown="0" headerRowDxfId="8">
  <autoFilter ref="A4:C7" xr:uid="{B6342683-8F88-4409-992A-1CEB97D802E0}"/>
  <tableColumns count="3">
    <tableColumn id="1" xr3:uid="{84C10DD1-12C5-4106-9FA7-7BF9B77A5D86}" name="School" dataDxfId="11"/>
    <tableColumn id="2" xr3:uid="{4BEBF240-DE97-4B0F-A22B-8DA444D052A0}" name="Points" dataDxfId="10"/>
    <tableColumn id="3" xr3:uid="{1621E33A-A2F4-45FF-AF71-3AA7813EED20}" name="Place" dataDxfId="9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2EE9CC51-6972-481B-B429-A18A0D9CF8EB}" name="Table16" displayName="Table16" ref="A10:C13" totalsRowShown="0" headerRowDxfId="4" dataDxfId="40">
  <autoFilter ref="A10:C13" xr:uid="{2EE9CC51-6972-481B-B429-A18A0D9CF8EB}"/>
  <tableColumns count="3">
    <tableColumn id="1" xr3:uid="{C0F84356-5AD6-430D-A5E6-6081BC9FFBFE}" name="School" dataDxfId="7">
      <calculatedColumnFormula>IFERROR(INDEX(Results!A29:A53, MATCH(B11, Results!BC29:BC53, 0)), "")</calculatedColumnFormula>
    </tableColumn>
    <tableColumn id="2" xr3:uid="{204D3F75-7916-44EB-8F64-95F5699CD3E2}" name="Points" dataDxfId="6">
      <calculatedColumnFormula>IFERROR(LARGE(Results!BC29:BC53, 1), "")</calculatedColumnFormula>
    </tableColumn>
    <tableColumn id="3" xr3:uid="{389FDE0E-94A8-453A-B49D-F182F55A4AD9}" name="Place" dataDxfId="5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4" xr:uid="{4077260A-5FEE-4604-ADF0-60F757D74373}" name="Table24" displayName="Table24" ref="A16:C19" totalsRowShown="0" headerRowDxfId="0" dataDxfId="39">
  <autoFilter ref="A16:C19" xr:uid="{4077260A-5FEE-4604-ADF0-60F757D74373}"/>
  <tableColumns count="3">
    <tableColumn id="1" xr3:uid="{36D64CF4-EA9D-4B06-A3F8-9EEE4353D747}" name="School" dataDxfId="3"/>
    <tableColumn id="2" xr3:uid="{D83FC8DC-89A6-4C56-9946-ACDEAE1AF5A2}" name="Points" dataDxfId="2"/>
    <tableColumn id="3" xr3:uid="{EB22C51C-7FEF-468A-84D8-A8B07031C296}" name="Place" dataDxfId="1"/>
  </tableColumns>
  <tableStyleInfo name="TableStyleLight1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1BB0596C-AA52-41B4-A3E4-A072A7C05D9C}" name="Table7" displayName="Table7" ref="B18:L24" totalsRowShown="0" headerRowDxfId="38" dataDxfId="36" headerRowBorderDxfId="37" tableBorderDxfId="35">
  <autoFilter ref="B18:L24" xr:uid="{1BB0596C-AA52-41B4-A3E4-A072A7C05D9C}"/>
  <tableColumns count="11">
    <tableColumn id="1" xr3:uid="{51DAEE5B-B4C7-440D-9BAB-5FD1345A765D}" name="Column1" dataDxfId="34"/>
    <tableColumn id="2" xr3:uid="{E233A4AD-91F7-4598-846F-40A03C629A93}" name="1st" dataDxfId="33"/>
    <tableColumn id="3" xr3:uid="{2CCB5086-8DCE-42DA-8C43-F041B17A5B17}" name="2nd" dataDxfId="32"/>
    <tableColumn id="4" xr3:uid="{0D4A0AA6-2A44-469D-A1CF-1B598CBF31F2}" name="3rd" dataDxfId="31"/>
    <tableColumn id="5" xr3:uid="{0FDD5287-EE16-490A-A095-1B80C5D4BAAE}" name="4th" dataDxfId="30"/>
    <tableColumn id="6" xr3:uid="{294F4759-E10B-468E-BEDD-249381D58574}" name="5th" dataDxfId="29"/>
    <tableColumn id="7" xr3:uid="{A8EEBAEA-8F5D-43F5-AF6E-5EB40483DB1F}" name="6th" dataDxfId="28"/>
    <tableColumn id="8" xr3:uid="{7BFF2577-8EA1-4A1C-A744-E47C4D1ACB58}" name="7th" dataDxfId="27"/>
    <tableColumn id="9" xr3:uid="{58395C02-3B76-41F2-859C-5C31C82782C1}" name="8th" dataDxfId="26"/>
    <tableColumn id="10" xr3:uid="{CA4E7549-4449-422D-8801-86F4E147D72C}" name="9th" dataDxfId="25"/>
    <tableColumn id="11" xr3:uid="{846C30FA-906D-410B-A57B-61842F80A968}" name="10th" dataDxfId="24"/>
  </tableColumns>
  <tableStyleInfo name="TableStyleMedium6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EFB5077-2913-4D4C-9BD6-B96968825744}" name="Table9" displayName="Table9" ref="B4:C15" totalsRowShown="0" headerRowDxfId="23" headerRowBorderDxfId="22" tableBorderDxfId="21">
  <autoFilter ref="B4:C15" xr:uid="{0EFB5077-2913-4D4C-9BD6-B96968825744}"/>
  <tableColumns count="2">
    <tableColumn id="1" xr3:uid="{113FF1AB-F20D-4A9A-B732-39C31E32D2D5}" name="Place" dataDxfId="20"/>
    <tableColumn id="2" xr3:uid="{CCE64393-D00B-4974-B6D3-153FF9BA84A6}" name="Points" dataDxfId="19"/>
  </tableColumns>
  <tableStyleInfo name="TableStyleLight13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C4BF9EDE-74EC-4623-8617-A19D5B5A1643}" name="Table5" displayName="Table5" ref="E4:F14" totalsRowShown="0" headerRowDxfId="18">
  <autoFilter ref="E4:F14" xr:uid="{C4BF9EDE-74EC-4623-8617-A19D5B5A1643}"/>
  <tableColumns count="2">
    <tableColumn id="1" xr3:uid="{FAE44061-C64C-41B5-A78A-09BFCC655436}" name="Place"/>
    <tableColumn id="2" xr3:uid="{DC6D4BDB-97B2-43BA-8513-9346EF4CAAAC}" name="Points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5.xml"/><Relationship Id="rId2" Type="http://schemas.openxmlformats.org/officeDocument/2006/relationships/table" Target="../tables/table4.xml"/><Relationship Id="rId1" Type="http://schemas.openxmlformats.org/officeDocument/2006/relationships/printerSettings" Target="../printerSettings/printerSettings2.bin"/><Relationship Id="rId4" Type="http://schemas.openxmlformats.org/officeDocument/2006/relationships/table" Target="../tables/table6.xm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3.xml"/><Relationship Id="rId3" Type="http://schemas.openxmlformats.org/officeDocument/2006/relationships/table" Target="../tables/table8.xml"/><Relationship Id="rId7" Type="http://schemas.openxmlformats.org/officeDocument/2006/relationships/table" Target="../tables/table12.xml"/><Relationship Id="rId2" Type="http://schemas.openxmlformats.org/officeDocument/2006/relationships/table" Target="../tables/table7.xml"/><Relationship Id="rId1" Type="http://schemas.openxmlformats.org/officeDocument/2006/relationships/printerSettings" Target="../printerSettings/printerSettings3.bin"/><Relationship Id="rId6" Type="http://schemas.openxmlformats.org/officeDocument/2006/relationships/table" Target="../tables/table11.xml"/><Relationship Id="rId5" Type="http://schemas.openxmlformats.org/officeDocument/2006/relationships/table" Target="../tables/table10.xml"/><Relationship Id="rId10" Type="http://schemas.openxmlformats.org/officeDocument/2006/relationships/table" Target="../tables/table15.xml"/><Relationship Id="rId4" Type="http://schemas.openxmlformats.org/officeDocument/2006/relationships/table" Target="../tables/table9.xml"/><Relationship Id="rId9" Type="http://schemas.openxmlformats.org/officeDocument/2006/relationships/table" Target="../tables/table14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BD4F5-6C1F-4C10-9903-17EC5B5DED54}">
  <sheetPr>
    <pageSetUpPr fitToPage="1"/>
  </sheetPr>
  <dimension ref="A1:BC74"/>
  <sheetViews>
    <sheetView topLeftCell="A8" zoomScaleNormal="100" workbookViewId="0">
      <pane xSplit="1" topLeftCell="R1" activePane="topRight" state="frozen"/>
      <selection pane="topRight" activeCell="N20" sqref="N20"/>
    </sheetView>
  </sheetViews>
  <sheetFormatPr defaultRowHeight="12.75" x14ac:dyDescent="0.2"/>
  <cols>
    <col min="1" max="1" width="42" customWidth="1"/>
    <col min="2" max="2" width="13.28515625" customWidth="1"/>
    <col min="3" max="3" width="14.5703125" customWidth="1"/>
    <col min="4" max="4" width="14" customWidth="1"/>
    <col min="5" max="5" width="15" customWidth="1"/>
    <col min="6" max="6" width="11.85546875" customWidth="1"/>
    <col min="7" max="7" width="9.85546875" customWidth="1"/>
    <col min="8" max="8" width="12.7109375" customWidth="1"/>
    <col min="9" max="9" width="13.140625" customWidth="1"/>
    <col min="10" max="10" width="13" customWidth="1"/>
    <col min="11" max="11" width="14.5703125" customWidth="1"/>
    <col min="12" max="12" width="9.85546875" customWidth="1"/>
    <col min="13" max="13" width="10.42578125" customWidth="1"/>
    <col min="14" max="14" width="12.85546875" customWidth="1"/>
    <col min="15" max="15" width="14.28515625" customWidth="1"/>
    <col min="16" max="16" width="13.7109375" customWidth="1"/>
    <col min="17" max="17" width="14.42578125" customWidth="1"/>
    <col min="19" max="19" width="5.7109375" customWidth="1"/>
    <col min="20" max="20" width="5.140625" customWidth="1"/>
    <col min="21" max="21" width="5.42578125" customWidth="1"/>
    <col min="22" max="22" width="5.140625" customWidth="1"/>
    <col min="23" max="23" width="4.85546875" customWidth="1"/>
    <col min="24" max="24" width="4.5703125" customWidth="1"/>
    <col min="25" max="25" width="4.85546875" customWidth="1"/>
    <col min="26" max="26" width="4.42578125" customWidth="1"/>
    <col min="27" max="27" width="4.5703125" customWidth="1"/>
    <col min="28" max="28" width="4.28515625" customWidth="1"/>
    <col min="29" max="29" width="4.85546875" customWidth="1"/>
    <col min="30" max="30" width="4.7109375" customWidth="1"/>
    <col min="31" max="31" width="4.140625" customWidth="1"/>
    <col min="32" max="32" width="4.85546875" customWidth="1"/>
    <col min="33" max="33" width="4.28515625" customWidth="1"/>
    <col min="34" max="34" width="4.85546875" customWidth="1"/>
    <col min="35" max="35" width="4.28515625" customWidth="1"/>
    <col min="36" max="36" width="4.42578125" customWidth="1"/>
    <col min="37" max="39" width="4" customWidth="1"/>
    <col min="40" max="40" width="5" customWidth="1"/>
    <col min="41" max="41" width="4.42578125" customWidth="1"/>
    <col min="42" max="42" width="4.140625" customWidth="1"/>
    <col min="43" max="43" width="5" customWidth="1"/>
    <col min="44" max="44" width="4.28515625" customWidth="1"/>
    <col min="45" max="45" width="4.85546875" customWidth="1"/>
    <col min="46" max="46" width="4" customWidth="1"/>
    <col min="47" max="47" width="3.85546875" customWidth="1"/>
    <col min="48" max="48" width="4.140625" customWidth="1"/>
    <col min="49" max="49" width="4.28515625" customWidth="1"/>
    <col min="50" max="50" width="3.85546875" customWidth="1"/>
    <col min="51" max="51" width="4" customWidth="1"/>
    <col min="52" max="52" width="3.5703125" customWidth="1"/>
    <col min="53" max="53" width="13" customWidth="1"/>
    <col min="54" max="54" width="16.42578125" customWidth="1"/>
    <col min="55" max="55" width="14.5703125" customWidth="1"/>
    <col min="56" max="56" width="22" customWidth="1"/>
  </cols>
  <sheetData>
    <row r="1" spans="1:55" ht="32.25" customHeight="1" x14ac:dyDescent="0.2">
      <c r="A1" s="90" t="s">
        <v>0</v>
      </c>
    </row>
    <row r="3" spans="1:55" ht="24.75" customHeight="1" x14ac:dyDescent="0.2">
      <c r="A3" s="35"/>
      <c r="B3" s="91" t="s">
        <v>1</v>
      </c>
      <c r="C3" s="4"/>
      <c r="D3" s="92"/>
      <c r="E3" s="4"/>
      <c r="F3" s="4"/>
      <c r="G3" s="4"/>
      <c r="H3" s="91" t="s">
        <v>2</v>
      </c>
      <c r="I3" s="4"/>
      <c r="J3" s="4"/>
      <c r="K3" s="4"/>
      <c r="L3" s="4"/>
      <c r="M3" s="4"/>
      <c r="N3" s="91" t="s">
        <v>3</v>
      </c>
      <c r="O3" s="4"/>
      <c r="P3" s="4"/>
      <c r="Q3" s="4"/>
    </row>
    <row r="4" spans="1:55" ht="30" customHeight="1" x14ac:dyDescent="0.2">
      <c r="A4" s="35"/>
      <c r="B4" s="96" t="str">
        <f>HYPERLINK("#'Results'!C8", "AFL Boys")</f>
        <v>AFL Boys</v>
      </c>
      <c r="C4" s="93" t="str">
        <f>HYPERLINK("#'Results'!O8", "Bball girls")</f>
        <v>Bball girls</v>
      </c>
      <c r="D4" s="93" t="str">
        <f>HYPERLINK("#'Results'!AA8", "Netball 1")</f>
        <v>Netball 1</v>
      </c>
      <c r="E4" s="96" t="str">
        <f>HYPERLINK("#'Results'!AM8", "Touch football")</f>
        <v>Touch football</v>
      </c>
      <c r="F4" s="93" t="str">
        <f>HYPERLINK("#'Results'!AY8", "Dance")</f>
        <v>Dance</v>
      </c>
      <c r="G4" s="4"/>
      <c r="H4" s="93" t="str">
        <f>HYPERLINK("#'Results'!C27", "AFL Boys")</f>
        <v>AFL Boys</v>
      </c>
      <c r="I4" s="93" t="str">
        <f>HYPERLINK("#'Results'!O27", "Bball girls")</f>
        <v>Bball girls</v>
      </c>
      <c r="J4" s="93" t="str">
        <f>HYPERLINK("#'Results'!AA27", "Netball 1")</f>
        <v>Netball 1</v>
      </c>
      <c r="K4" s="96" t="str">
        <f>HYPERLINK("#'Results'!AM27", "Touch football")</f>
        <v>Touch football</v>
      </c>
      <c r="L4" s="93" t="str">
        <f>HYPERLINK("#'Results'!AY27", "Dance")</f>
        <v>Dance</v>
      </c>
      <c r="M4" s="4"/>
      <c r="N4" s="93" t="str">
        <f>HYPERLINK("#'Results'!C56", "AFL Boys")</f>
        <v>AFL Boys</v>
      </c>
      <c r="O4" s="93" t="str">
        <f>HYPERLINK("#'Results'!O56", "Bball girls")</f>
        <v>Bball girls</v>
      </c>
      <c r="P4" s="93" t="str">
        <f>HYPERLINK("#'Results'!AA56", "Netball 1")</f>
        <v>Netball 1</v>
      </c>
      <c r="Q4" s="96" t="str">
        <f>HYPERLINK("#'Results'!AM56", "Touch football")</f>
        <v>Touch football</v>
      </c>
      <c r="R4" s="93" t="str">
        <f>HYPERLINK("#'Results'!AY56", "Dance")</f>
        <v>Dance</v>
      </c>
    </row>
    <row r="5" spans="1:55" ht="30.75" customHeight="1" x14ac:dyDescent="0.2">
      <c r="A5" s="35"/>
      <c r="B5" s="93" t="str">
        <f>HYPERLINK("#'Results'!F8", "AFL Girls")</f>
        <v>AFL Girls</v>
      </c>
      <c r="C5" s="93" t="str">
        <f>HYPERLINK("#'Results'!R8", "Hockey boys")</f>
        <v>Hockey boys</v>
      </c>
      <c r="D5" s="93" t="str">
        <f>HYPERLINK("#'Results'!AD8", "Netball 2")</f>
        <v>Netball 2</v>
      </c>
      <c r="E5" s="93" t="str">
        <f>HYPERLINK("#'Results'!AP8", "Volleyball boys")</f>
        <v>Volleyball boys</v>
      </c>
      <c r="F5" s="94"/>
      <c r="G5" s="4"/>
      <c r="H5" s="93" t="str">
        <f>HYPERLINK("#'Results'!F27", "AFL Girls")</f>
        <v>AFL Girls</v>
      </c>
      <c r="I5" s="93" t="str">
        <f>HYPERLINK("#'Results'!R27", "Hockey boys")</f>
        <v>Hockey boys</v>
      </c>
      <c r="J5" s="93" t="str">
        <f>HYPERLINK("#'Results'!AD27", "Netball 2")</f>
        <v>Netball 2</v>
      </c>
      <c r="K5" s="93" t="str">
        <f>HYPERLINK("#'Results'!AP27", "Volleyball boys")</f>
        <v>Volleyball boys</v>
      </c>
      <c r="L5" s="94"/>
      <c r="M5" s="4"/>
      <c r="N5" s="93" t="str">
        <f>HYPERLINK("#'Results'!F56", "AFL Girls")</f>
        <v>AFL Girls</v>
      </c>
      <c r="O5" s="93" t="str">
        <f>HYPERLINK("#'Results'!R56", "Hockey boys")</f>
        <v>Hockey boys</v>
      </c>
      <c r="P5" s="93" t="str">
        <f>HYPERLINK("#'Results'!AD56", "Netball 2")</f>
        <v>Netball 2</v>
      </c>
      <c r="Q5" s="93" t="str">
        <f>HYPERLINK("#'Results'!AP56", "Volleyball boys")</f>
        <v>Volleyball boys</v>
      </c>
      <c r="R5" s="38"/>
    </row>
    <row r="6" spans="1:55" ht="33" customHeight="1" x14ac:dyDescent="0.2">
      <c r="A6" s="2"/>
      <c r="B6" s="93" t="str">
        <f>HYPERLINK("#'Results'!I8", "Bball boys 1")</f>
        <v>Bball boys 1</v>
      </c>
      <c r="C6" s="93" t="str">
        <f>HYPERLINK("#'Results'!U8", "Hockey girls")</f>
        <v>Hockey girls</v>
      </c>
      <c r="D6" s="93" t="str">
        <f>HYPERLINK("#'Results'!AG8", "Soccer boys")</f>
        <v>Soccer boys</v>
      </c>
      <c r="E6" s="93" t="str">
        <f>HYPERLINK("#'Results'!AS8", "Volleyball girls")</f>
        <v>Volleyball girls</v>
      </c>
      <c r="F6" s="94"/>
      <c r="G6" s="95"/>
      <c r="H6" s="93" t="str">
        <f>HYPERLINK("#'Results'!I27", "Bball boys 1")</f>
        <v>Bball boys 1</v>
      </c>
      <c r="I6" s="93" t="str">
        <f>HYPERLINK("#'Results'!U27", "Hockey girls")</f>
        <v>Hockey girls</v>
      </c>
      <c r="J6" s="93" t="str">
        <f>HYPERLINK("#'Results'!AG27", "Soccer boys")</f>
        <v>Soccer boys</v>
      </c>
      <c r="K6" s="93" t="str">
        <f>HYPERLINK("#'Results'!AS27", "Volleyball girls")</f>
        <v>Volleyball girls</v>
      </c>
      <c r="L6" s="94"/>
      <c r="M6" s="4"/>
      <c r="N6" s="93" t="str">
        <f>HYPERLINK("#'Results'!I56", "Bball boys 1")</f>
        <v>Bball boys 1</v>
      </c>
      <c r="O6" s="93" t="str">
        <f>HYPERLINK("#'Results'!U56", "Hockey girls")</f>
        <v>Hockey girls</v>
      </c>
      <c r="P6" s="93" t="str">
        <f>HYPERLINK("#'Results'!AG56", "Soccer boys")</f>
        <v>Soccer boys</v>
      </c>
      <c r="Q6" s="93" t="str">
        <f>HYPERLINK("#'Results'!AS56", "Volleyball girls")</f>
        <v>Volleyball girls</v>
      </c>
      <c r="R6" s="38"/>
    </row>
    <row r="7" spans="1:55" ht="33" customHeight="1" x14ac:dyDescent="0.2">
      <c r="A7" s="2"/>
      <c r="B7" s="93" t="str">
        <f>HYPERLINK("#'Results'!L8", "Bball boys 2")</f>
        <v>Bball boys 2</v>
      </c>
      <c r="C7" s="93" t="str">
        <f>HYPERLINK("#'Results'!X8", "Indoor cricket")</f>
        <v>Indoor cricket</v>
      </c>
      <c r="D7" s="93" t="str">
        <f>HYPERLINK("#'Results'!AJ8", "Soccer girls")</f>
        <v>Soccer girls</v>
      </c>
      <c r="E7" s="93" t="str">
        <f>HYPERLINK("#'Results'!AV8", "Speech")</f>
        <v>Speech</v>
      </c>
      <c r="F7" s="93"/>
      <c r="G7" s="95"/>
      <c r="H7" s="93" t="str">
        <f>HYPERLINK("#'Results'!L27", "Bball boys 2")</f>
        <v>Bball boys 2</v>
      </c>
      <c r="I7" s="93" t="str">
        <f>HYPERLINK("#'Results'!X27", "Indoor cricket")</f>
        <v>Indoor cricket</v>
      </c>
      <c r="J7" s="93" t="str">
        <f>HYPERLINK("#'Results'!AJ27", "Soccer girls")</f>
        <v>Soccer girls</v>
      </c>
      <c r="K7" s="93" t="str">
        <f>HYPERLINK("#'Results'!AV27", "Speech")</f>
        <v>Speech</v>
      </c>
      <c r="L7" s="93"/>
      <c r="M7" s="4"/>
      <c r="N7" s="93" t="str">
        <f>HYPERLINK("#'Results'!L56", "Bball boys 2")</f>
        <v>Bball boys 2</v>
      </c>
      <c r="O7" s="93" t="str">
        <f>HYPERLINK("#'Results'!X56", "Indoor cricket")</f>
        <v>Indoor cricket</v>
      </c>
      <c r="P7" s="93" t="str">
        <f>HYPERLINK("#'Results'!AJ56", "Soccer girls")</f>
        <v>Soccer girls</v>
      </c>
      <c r="Q7" s="93" t="str">
        <f>HYPERLINK("#'Results'!AV56", "Speech")</f>
        <v>Speech</v>
      </c>
      <c r="R7" s="89"/>
    </row>
    <row r="8" spans="1:55" ht="38.25" customHeight="1" x14ac:dyDescent="0.2"/>
    <row r="9" spans="1:55" ht="36.75" customHeight="1" x14ac:dyDescent="0.2">
      <c r="A9" s="36" t="s">
        <v>4</v>
      </c>
      <c r="B9" s="8" t="s">
        <v>5</v>
      </c>
      <c r="C9" s="8"/>
      <c r="D9" s="8"/>
      <c r="E9" s="9" t="s">
        <v>6</v>
      </c>
      <c r="F9" s="9"/>
      <c r="G9" s="9"/>
      <c r="H9" s="47" t="s">
        <v>7</v>
      </c>
      <c r="I9" s="48"/>
      <c r="J9" s="49"/>
      <c r="K9" s="46" t="s">
        <v>8</v>
      </c>
      <c r="L9" s="9"/>
      <c r="M9" s="9"/>
      <c r="N9" s="8" t="s">
        <v>9</v>
      </c>
      <c r="O9" s="8"/>
      <c r="P9" s="8"/>
      <c r="Q9" s="9" t="s">
        <v>10</v>
      </c>
      <c r="R9" s="9"/>
      <c r="S9" s="9"/>
      <c r="T9" s="8" t="s">
        <v>11</v>
      </c>
      <c r="U9" s="8"/>
      <c r="V9" s="8"/>
      <c r="W9" s="37" t="s">
        <v>12</v>
      </c>
      <c r="X9" s="37"/>
      <c r="Y9" s="9"/>
      <c r="Z9" s="8" t="s">
        <v>13</v>
      </c>
      <c r="AA9" s="8"/>
      <c r="AB9" s="8"/>
      <c r="AC9" s="9" t="s">
        <v>14</v>
      </c>
      <c r="AD9" s="9"/>
      <c r="AE9" s="9"/>
      <c r="AF9" s="8" t="s">
        <v>15</v>
      </c>
      <c r="AG9" s="8"/>
      <c r="AH9" s="8"/>
      <c r="AI9" s="9" t="s">
        <v>16</v>
      </c>
      <c r="AJ9" s="9"/>
      <c r="AK9" s="9"/>
      <c r="AL9" s="8" t="s">
        <v>17</v>
      </c>
      <c r="AM9" s="8"/>
      <c r="AN9" s="8"/>
      <c r="AO9" s="9" t="s">
        <v>18</v>
      </c>
      <c r="AP9" s="9"/>
      <c r="AQ9" s="9"/>
      <c r="AR9" s="8" t="s">
        <v>19</v>
      </c>
      <c r="AS9" s="8"/>
      <c r="AT9" s="8"/>
      <c r="AU9" s="9" t="s">
        <v>20</v>
      </c>
      <c r="AV9" s="9"/>
      <c r="AW9" s="9"/>
      <c r="AX9" s="8" t="s">
        <v>21</v>
      </c>
      <c r="AY9" s="8"/>
      <c r="AZ9" s="8"/>
      <c r="BA9" s="29" t="s">
        <v>22</v>
      </c>
      <c r="BB9" s="126" t="s">
        <v>23</v>
      </c>
      <c r="BC9" s="9" t="s">
        <v>24</v>
      </c>
    </row>
    <row r="10" spans="1:55" s="4" customFormat="1" ht="21.75" customHeight="1" x14ac:dyDescent="0.2">
      <c r="A10" s="52" t="s">
        <v>25</v>
      </c>
      <c r="B10" s="10" t="s">
        <v>26</v>
      </c>
      <c r="C10" s="11" t="s">
        <v>27</v>
      </c>
      <c r="D10" s="11" t="s">
        <v>28</v>
      </c>
      <c r="E10" s="12" t="s">
        <v>29</v>
      </c>
      <c r="F10" s="12" t="s">
        <v>30</v>
      </c>
      <c r="G10" s="12" t="s">
        <v>31</v>
      </c>
      <c r="H10" s="11" t="s">
        <v>32</v>
      </c>
      <c r="I10" s="17" t="s">
        <v>33</v>
      </c>
      <c r="J10" s="17" t="s">
        <v>34</v>
      </c>
      <c r="K10" s="12" t="s">
        <v>35</v>
      </c>
      <c r="L10" s="12" t="s">
        <v>36</v>
      </c>
      <c r="M10" s="12" t="s">
        <v>37</v>
      </c>
      <c r="N10" s="11" t="s">
        <v>38</v>
      </c>
      <c r="O10" s="11" t="s">
        <v>39</v>
      </c>
      <c r="P10" s="11" t="s">
        <v>40</v>
      </c>
      <c r="Q10" s="12" t="s">
        <v>41</v>
      </c>
      <c r="R10" s="12" t="s">
        <v>42</v>
      </c>
      <c r="S10" s="12" t="s">
        <v>43</v>
      </c>
      <c r="T10" s="11" t="s">
        <v>44</v>
      </c>
      <c r="U10" s="11" t="s">
        <v>45</v>
      </c>
      <c r="V10" s="11" t="s">
        <v>46</v>
      </c>
      <c r="W10" s="12" t="s">
        <v>47</v>
      </c>
      <c r="X10" s="14" t="s">
        <v>48</v>
      </c>
      <c r="Y10" s="14" t="s">
        <v>49</v>
      </c>
      <c r="Z10" s="13" t="s">
        <v>50</v>
      </c>
      <c r="AA10" s="13" t="s">
        <v>51</v>
      </c>
      <c r="AB10" s="13" t="s">
        <v>52</v>
      </c>
      <c r="AC10" s="14" t="s">
        <v>53</v>
      </c>
      <c r="AD10" s="14" t="s">
        <v>54</v>
      </c>
      <c r="AE10" s="14" t="s">
        <v>55</v>
      </c>
      <c r="AF10" s="13" t="s">
        <v>56</v>
      </c>
      <c r="AG10" s="13" t="s">
        <v>57</v>
      </c>
      <c r="AH10" s="13" t="s">
        <v>58</v>
      </c>
      <c r="AI10" s="14" t="s">
        <v>59</v>
      </c>
      <c r="AJ10" s="14" t="s">
        <v>60</v>
      </c>
      <c r="AK10" s="14" t="s">
        <v>61</v>
      </c>
      <c r="AL10" s="13" t="s">
        <v>62</v>
      </c>
      <c r="AM10" s="13" t="s">
        <v>63</v>
      </c>
      <c r="AN10" s="13" t="s">
        <v>64</v>
      </c>
      <c r="AO10" s="14" t="s">
        <v>65</v>
      </c>
      <c r="AP10" s="14" t="s">
        <v>66</v>
      </c>
      <c r="AQ10" s="14" t="s">
        <v>67</v>
      </c>
      <c r="AR10" s="13" t="s">
        <v>68</v>
      </c>
      <c r="AS10" s="13" t="s">
        <v>69</v>
      </c>
      <c r="AT10" s="13" t="s">
        <v>70</v>
      </c>
      <c r="AU10" s="14" t="s">
        <v>71</v>
      </c>
      <c r="AV10" s="14" t="s">
        <v>72</v>
      </c>
      <c r="AW10" s="14" t="s">
        <v>73</v>
      </c>
      <c r="AX10" s="13" t="s">
        <v>74</v>
      </c>
      <c r="AY10" s="13" t="s">
        <v>75</v>
      </c>
      <c r="AZ10" s="13" t="s">
        <v>76</v>
      </c>
      <c r="BA10" s="15" t="s">
        <v>77</v>
      </c>
      <c r="BB10" s="16" t="s">
        <v>78</v>
      </c>
      <c r="BC10" s="12" t="s">
        <v>79</v>
      </c>
    </row>
    <row r="11" spans="1:55" s="4" customFormat="1" ht="21.75" customHeight="1" x14ac:dyDescent="0.2">
      <c r="A11" s="18" t="s">
        <v>80</v>
      </c>
      <c r="B11" s="41"/>
      <c r="C11" s="41"/>
      <c r="D11" s="41"/>
      <c r="E11" s="43">
        <f>IF(F11&gt;0, VLOOKUP(F11,Table5[#All], 2, FALSE), "")</f>
        <v>45</v>
      </c>
      <c r="F11" s="58">
        <v>5</v>
      </c>
      <c r="G11" s="55" t="s">
        <v>81</v>
      </c>
      <c r="H11" s="61">
        <f>IF(I11&gt;0, VLOOKUP(I11,Table9[#All], 2, FALSE), "")</f>
        <v>53</v>
      </c>
      <c r="I11" s="58">
        <v>5</v>
      </c>
      <c r="J11" s="53" t="s">
        <v>82</v>
      </c>
      <c r="K11" s="59"/>
      <c r="L11" s="43"/>
      <c r="M11" s="43"/>
      <c r="N11" s="42">
        <f>IF(O11&gt;0, VLOOKUP(O11,Table9[#All], 2, FALSE), "")</f>
        <v>60</v>
      </c>
      <c r="O11" s="57">
        <v>1</v>
      </c>
      <c r="P11" s="53" t="s">
        <v>82</v>
      </c>
      <c r="Q11" s="51">
        <f>IF(R11&gt;0, VLOOKUP(R11,Table6[#All], 2, FALSE), "")</f>
        <v>38</v>
      </c>
      <c r="R11" s="57">
        <v>4</v>
      </c>
      <c r="S11" s="54" t="s">
        <v>83</v>
      </c>
      <c r="T11" s="51"/>
      <c r="U11" s="57"/>
      <c r="V11" s="42"/>
      <c r="W11" s="51">
        <f>IF(X11&gt;0, VLOOKUP(X11,Table9[#All], 2, FALSE), "")</f>
        <v>60</v>
      </c>
      <c r="X11" s="66">
        <v>1</v>
      </c>
      <c r="Y11" s="53" t="s">
        <v>82</v>
      </c>
      <c r="Z11" s="67">
        <f>IF(AA11&gt;0, VLOOKUP(AA11,Table9[#All], 2, FALSE), "")</f>
        <v>53</v>
      </c>
      <c r="AA11" s="66">
        <v>5</v>
      </c>
      <c r="AB11" s="53" t="s">
        <v>82</v>
      </c>
      <c r="AC11" s="67"/>
      <c r="AD11" s="66"/>
      <c r="AE11" s="42"/>
      <c r="AF11" s="67">
        <f>IF(AG11&gt;0, VLOOKUP(AG11,Table9[#All], 2, FALSE), "")</f>
        <v>54</v>
      </c>
      <c r="AG11" s="66">
        <v>4</v>
      </c>
      <c r="AH11" s="53" t="s">
        <v>82</v>
      </c>
      <c r="AI11" s="67">
        <f>IF(AJ11&gt;0, VLOOKUP(AJ11,Table9[#All], 2, FALSE), "")</f>
        <v>52</v>
      </c>
      <c r="AJ11" s="66">
        <v>6</v>
      </c>
      <c r="AK11" s="53" t="s">
        <v>82</v>
      </c>
      <c r="AL11" s="67">
        <f>IF(AM11&gt;0, VLOOKUP(AM11,Table9[#All], 2, FALSE), "")</f>
        <v>53</v>
      </c>
      <c r="AM11" s="66">
        <v>5</v>
      </c>
      <c r="AN11" s="53" t="s">
        <v>82</v>
      </c>
      <c r="AO11" s="67">
        <f>IF(AP11&gt;0, VLOOKUP(AP11,Table9[#All], 2, FALSE), "")</f>
        <v>50</v>
      </c>
      <c r="AP11" s="44">
        <v>8</v>
      </c>
      <c r="AQ11" s="53" t="s">
        <v>82</v>
      </c>
      <c r="AR11" s="67">
        <f>IF(AS11&gt;0, VLOOKUP(AS11,Table9[#All], 2, FALSE), "")</f>
        <v>53</v>
      </c>
      <c r="AS11" s="44">
        <v>5</v>
      </c>
      <c r="AT11" s="53" t="s">
        <v>82</v>
      </c>
      <c r="AU11" s="67">
        <f>IF(AV11&gt;0, VLOOKUP(AV11,Table9[#All], 2, FALSE), "")</f>
        <v>51</v>
      </c>
      <c r="AV11" s="44">
        <v>7</v>
      </c>
      <c r="AW11" s="56">
        <v>8</v>
      </c>
      <c r="AX11" s="67" t="str">
        <f>IF(AY11&gt;0, VLOOKUP(AY11,Table9[#All], 2, FALSE), "")</f>
        <v/>
      </c>
      <c r="AY11" s="44"/>
      <c r="AZ11" s="42"/>
      <c r="BA11" s="69">
        <f t="shared" ref="BA11:BA24" si="0">SUM(B11,E11,H11,K11,N11,Q11,T11,W11,Z11,AC11,AF11,AI11,AL11,AO11,AR11,AU11,AX11)</f>
        <v>622</v>
      </c>
      <c r="BB11" s="131" cm="1">
        <f t="array" ref="BB11">SUM(IFERROR(LARGE((B11,E11,H11,K11,N11,Q11,T11,W11,Z11,AC11,AF11,AI11,AL11,AO11,AR11,AU11,AX11), {1,2,3,4,5,6,7,8,9,10}), 0))</f>
        <v>539</v>
      </c>
      <c r="BC11" s="134">
        <f t="shared" ref="BC11:BC24" si="1">MIN(IF(BA11&lt;&gt;0, BA11), IF(BB11&lt;&gt;0, BB11))</f>
        <v>539</v>
      </c>
    </row>
    <row r="12" spans="1:55" s="4" customFormat="1" ht="21.75" customHeight="1" x14ac:dyDescent="0.2">
      <c r="A12" s="18" t="s">
        <v>84</v>
      </c>
      <c r="B12" s="42">
        <f>IF(C12&gt;0, VLOOKUP(C12,Table9[#All], 2, FALSE), "")</f>
        <v>60</v>
      </c>
      <c r="C12" s="42">
        <v>1</v>
      </c>
      <c r="D12" s="53" t="s">
        <v>82</v>
      </c>
      <c r="E12" s="51">
        <f>IF(F12&gt;0, VLOOKUP(F12,Table9[#All], 2, FALSE), "")</f>
        <v>53</v>
      </c>
      <c r="F12" s="57">
        <v>5</v>
      </c>
      <c r="G12" s="53" t="s">
        <v>82</v>
      </c>
      <c r="H12" s="51">
        <f>IF(I12&gt;0, VLOOKUP(I12,Table5[#All], 2, FALSE), "")</f>
        <v>44</v>
      </c>
      <c r="I12" s="57">
        <v>6</v>
      </c>
      <c r="J12" s="55" t="s">
        <v>81</v>
      </c>
      <c r="K12" s="51"/>
      <c r="L12" s="42"/>
      <c r="M12" s="42"/>
      <c r="N12" s="42">
        <f>IF(O12&gt;0, VLOOKUP(O12,Table11[#All], 2, FALSE), "")</f>
        <v>36</v>
      </c>
      <c r="O12" s="57">
        <v>1</v>
      </c>
      <c r="P12" s="62" t="s">
        <v>85</v>
      </c>
      <c r="Q12" s="51"/>
      <c r="R12" s="57"/>
      <c r="S12" s="42"/>
      <c r="T12" s="51"/>
      <c r="U12" s="57"/>
      <c r="V12" s="42"/>
      <c r="W12" s="51"/>
      <c r="X12" s="57"/>
      <c r="Y12" s="42"/>
      <c r="Z12" s="67">
        <f>IF(AA12&gt;0, VLOOKUP(AA12,Table5[#All], 2, FALSE), "")</f>
        <v>42</v>
      </c>
      <c r="AA12" s="57">
        <v>8</v>
      </c>
      <c r="AB12" s="55" t="s">
        <v>81</v>
      </c>
      <c r="AC12" s="51"/>
      <c r="AD12" s="57" t="str">
        <f>IF(AE12&gt;0, VLOOKUP(AE12, Table9[#All], 2, FALSE), "")</f>
        <v/>
      </c>
      <c r="AE12" s="42"/>
      <c r="AF12" s="51">
        <f>IF(AG12&gt;0, VLOOKUP(AG12,Table9[#All], 2, FALSE), "")</f>
        <v>58</v>
      </c>
      <c r="AG12" s="57">
        <v>2</v>
      </c>
      <c r="AH12" s="53" t="s">
        <v>82</v>
      </c>
      <c r="AI12" s="67">
        <f>IF(AJ12&gt;0, VLOOKUP(AJ12,Table9[#All], 2, FALSE), "")</f>
        <v>60</v>
      </c>
      <c r="AJ12" s="57">
        <v>1</v>
      </c>
      <c r="AK12" s="53" t="s">
        <v>82</v>
      </c>
      <c r="AL12" s="67">
        <f>IF(AM12&gt;0, VLOOKUP(AM12,Table5[#All], 2, FALSE), "")</f>
        <v>44</v>
      </c>
      <c r="AM12" s="57">
        <v>6</v>
      </c>
      <c r="AN12" s="55" t="s">
        <v>81</v>
      </c>
      <c r="AO12" s="67">
        <f>IF(AP12&gt;0, VLOOKUP(AP12,Table6[#All], 2, FALSE), "")</f>
        <v>44</v>
      </c>
      <c r="AP12" s="42">
        <v>1</v>
      </c>
      <c r="AQ12" s="54" t="s">
        <v>83</v>
      </c>
      <c r="AR12" s="67">
        <f>IF(AS12&gt;0, VLOOKUP(AS12,Table6[#All], 2, FALSE), "")</f>
        <v>37</v>
      </c>
      <c r="AS12" s="42">
        <v>5</v>
      </c>
      <c r="AT12" s="54" t="s">
        <v>83</v>
      </c>
      <c r="AU12" s="67"/>
      <c r="AV12" s="42"/>
      <c r="AW12" s="42"/>
      <c r="AX12" s="67"/>
      <c r="AY12" s="42"/>
      <c r="AZ12" s="42"/>
      <c r="BA12" s="69">
        <f t="shared" si="0"/>
        <v>478</v>
      </c>
      <c r="BB12" s="131" cm="1">
        <f t="array" ref="BB12">SUM(IFERROR(LARGE((B12,E12,H12,K12,N12,Q12,T12,W12,Z12,AC12,AF12,AI12,AL12,AO12,AR12,AU12,AX12), {1,2,3,4,5,6,7,8,9,10}), 0))</f>
        <v>478</v>
      </c>
      <c r="BC12" s="134">
        <f t="shared" si="1"/>
        <v>478</v>
      </c>
    </row>
    <row r="13" spans="1:55" s="4" customFormat="1" ht="21.75" customHeight="1" x14ac:dyDescent="0.2">
      <c r="A13" s="18" t="s">
        <v>86</v>
      </c>
      <c r="B13" s="42">
        <f>IF(C13&gt;0, VLOOKUP(C13,Table9[#All], 2, FALSE), "")</f>
        <v>56</v>
      </c>
      <c r="C13" s="42">
        <v>3</v>
      </c>
      <c r="D13" s="53" t="s">
        <v>82</v>
      </c>
      <c r="E13" s="51">
        <f>IF(F13&gt;0, VLOOKUP(F13,Table9[#All], 2, FALSE), "")</f>
        <v>52</v>
      </c>
      <c r="F13" s="57">
        <v>6</v>
      </c>
      <c r="G13" s="53" t="s">
        <v>82</v>
      </c>
      <c r="H13" s="51">
        <f>IF(I13&gt;0, VLOOKUP(I13,Table9[#All], 2, FALSE), "")</f>
        <v>49</v>
      </c>
      <c r="I13" s="57">
        <v>9</v>
      </c>
      <c r="J13" s="53" t="s">
        <v>82</v>
      </c>
      <c r="K13" s="51"/>
      <c r="L13" s="42"/>
      <c r="M13" s="42"/>
      <c r="N13" s="42">
        <f>IF(O13&gt;0, VLOOKUP(O13,Table9[#All], 2, FALSE), "")</f>
        <v>52</v>
      </c>
      <c r="O13" s="57">
        <v>6</v>
      </c>
      <c r="P13" s="53" t="s">
        <v>82</v>
      </c>
      <c r="Q13" s="51">
        <f>IF(R13&gt;0, VLOOKUP(R13,Table9[#All], 2, FALSE), "")</f>
        <v>60</v>
      </c>
      <c r="R13" s="57">
        <v>1</v>
      </c>
      <c r="S13" s="53" t="s">
        <v>82</v>
      </c>
      <c r="T13" s="51">
        <f>IF(U13&gt;0, VLOOKUP(U13,Table9[#All], 2, FALSE), "")</f>
        <v>60</v>
      </c>
      <c r="U13" s="57">
        <v>1</v>
      </c>
      <c r="V13" s="53" t="s">
        <v>82</v>
      </c>
      <c r="W13" s="51"/>
      <c r="X13" s="57"/>
      <c r="Y13" s="42"/>
      <c r="Z13" s="67">
        <f>IF(AA13&gt;0, VLOOKUP(AA13,Table9[#All], 2, FALSE), "")</f>
        <v>56</v>
      </c>
      <c r="AA13" s="57">
        <v>3</v>
      </c>
      <c r="AB13" s="53" t="s">
        <v>82</v>
      </c>
      <c r="AC13" s="51"/>
      <c r="AD13" s="57"/>
      <c r="AE13" s="42"/>
      <c r="AF13" s="51">
        <f>IF(AG13&gt;0, VLOOKUP(AG13,Table9[#All], 2, FALSE), "")</f>
        <v>60</v>
      </c>
      <c r="AG13" s="57">
        <v>1</v>
      </c>
      <c r="AH13" s="53" t="s">
        <v>82</v>
      </c>
      <c r="AI13" s="67">
        <f>IF(AJ13&gt;0, VLOOKUP(AJ13,Table9[#All], 2, FALSE), "")</f>
        <v>53</v>
      </c>
      <c r="AJ13" s="57">
        <v>5</v>
      </c>
      <c r="AK13" s="53" t="s">
        <v>82</v>
      </c>
      <c r="AL13" s="67">
        <f>IF(AM13&gt;0, VLOOKUP(AM13,Table9[#All], 2, FALSE), "")</f>
        <v>50</v>
      </c>
      <c r="AM13" s="57">
        <v>8</v>
      </c>
      <c r="AN13" s="53" t="s">
        <v>82</v>
      </c>
      <c r="AO13" s="67">
        <f>IF(AP13&gt;0, VLOOKUP(AP13,Table5[#All], 2, FALSE), "")</f>
        <v>45</v>
      </c>
      <c r="AP13" s="42">
        <v>5</v>
      </c>
      <c r="AQ13" s="55" t="s">
        <v>81</v>
      </c>
      <c r="AR13" s="67">
        <f>IF(AS13&gt;0, VLOOKUP(AS13,Table6[#All], 2, FALSE), "")</f>
        <v>44</v>
      </c>
      <c r="AS13" s="42">
        <v>1</v>
      </c>
      <c r="AT13" s="54" t="s">
        <v>83</v>
      </c>
      <c r="AU13" s="67">
        <f>IF(AV13&gt;0, VLOOKUP(AV13,Table9[#All], 2, FALSE), "")</f>
        <v>48</v>
      </c>
      <c r="AV13" s="42">
        <v>10</v>
      </c>
      <c r="AW13" s="56">
        <v>4</v>
      </c>
      <c r="AX13" s="67">
        <f>IF(AY13&gt;0, VLOOKUP(AY13,Table9[#All], 2, FALSE), "")</f>
        <v>46</v>
      </c>
      <c r="AY13" s="42">
        <v>11</v>
      </c>
      <c r="AZ13" s="56">
        <v>10</v>
      </c>
      <c r="BA13" s="69">
        <f t="shared" si="0"/>
        <v>731</v>
      </c>
      <c r="BB13" s="131" cm="1">
        <f t="array" ref="BB13">SUM(IFERROR(LARGE((B13,E13,H13,K13,N13,Q13,T13,W13,Z13,AC13,AF13,AI13,AL13,AO13,AR13,AU13,AX13), {1,2,3,4,5,6,7,8,9,10}), 0))</f>
        <v>548</v>
      </c>
      <c r="BC13" s="134">
        <f t="shared" si="1"/>
        <v>548</v>
      </c>
    </row>
    <row r="14" spans="1:55" s="4" customFormat="1" ht="21.75" customHeight="1" x14ac:dyDescent="0.2">
      <c r="A14" s="18" t="s">
        <v>87</v>
      </c>
      <c r="B14" s="42">
        <f>IF(C14&gt;0, VLOOKUP(C14,Table6[#All], 2, FALSE), "")</f>
        <v>37</v>
      </c>
      <c r="C14" s="42">
        <v>5</v>
      </c>
      <c r="D14" s="54" t="s">
        <v>83</v>
      </c>
      <c r="E14" s="51">
        <f>IF(F14&gt;0, VLOOKUP(F14,Table9[#All], 2, FALSE), "")</f>
        <v>54</v>
      </c>
      <c r="F14" s="57">
        <v>4</v>
      </c>
      <c r="G14" s="53" t="s">
        <v>82</v>
      </c>
      <c r="H14" s="51">
        <f>IF(I14&gt;0, VLOOKUP(I14,Table9[#All], 2, FALSE), "")</f>
        <v>54</v>
      </c>
      <c r="I14" s="57">
        <v>4</v>
      </c>
      <c r="J14" s="53" t="s">
        <v>82</v>
      </c>
      <c r="K14" s="51"/>
      <c r="L14" s="42"/>
      <c r="M14" s="42"/>
      <c r="N14" s="42">
        <f>IF(O14&gt;0, VLOOKUP(O14,Table5[#All], 2, FALSE), "")</f>
        <v>46</v>
      </c>
      <c r="O14" s="57">
        <v>4</v>
      </c>
      <c r="P14" s="55" t="s">
        <v>81</v>
      </c>
      <c r="Q14" s="51">
        <f>IF(R14&gt;0, VLOOKUP(R14,Table9[#All], 2, FALSE), "")</f>
        <v>58</v>
      </c>
      <c r="R14" s="57">
        <v>2</v>
      </c>
      <c r="S14" s="53" t="s">
        <v>82</v>
      </c>
      <c r="T14" s="51">
        <f>IF(U14&gt;0, VLOOKUP(U14,Table9[#All], 2, FALSE), "")</f>
        <v>53</v>
      </c>
      <c r="U14" s="57">
        <v>5</v>
      </c>
      <c r="V14" s="53" t="s">
        <v>82</v>
      </c>
      <c r="W14" s="51"/>
      <c r="X14" s="57"/>
      <c r="Y14" s="65"/>
      <c r="Z14" s="67">
        <f>IF(AA14&gt;0, VLOOKUP(AA14,Table9[#All], 2, FALSE), "")</f>
        <v>58</v>
      </c>
      <c r="AA14" s="57">
        <v>2</v>
      </c>
      <c r="AB14" s="53" t="s">
        <v>82</v>
      </c>
      <c r="AC14" s="51"/>
      <c r="AD14" s="57">
        <v>4</v>
      </c>
      <c r="AE14" s="68" t="s">
        <v>88</v>
      </c>
      <c r="AF14" s="51">
        <f>IF(AG14&gt;0, VLOOKUP(AG14,Table9[#All], 2, FALSE), "")</f>
        <v>51</v>
      </c>
      <c r="AG14" s="57">
        <v>7</v>
      </c>
      <c r="AH14" s="53" t="s">
        <v>82</v>
      </c>
      <c r="AI14" s="67"/>
      <c r="AJ14" s="57"/>
      <c r="AK14" s="65"/>
      <c r="AL14" s="67"/>
      <c r="AM14" s="57"/>
      <c r="AN14" s="42"/>
      <c r="AO14" s="67">
        <f>IF(AP14&gt;0, VLOOKUP(AP14,Table11[#All], 2, FALSE), "")</f>
        <v>28</v>
      </c>
      <c r="AP14" s="42">
        <v>6</v>
      </c>
      <c r="AQ14" s="62" t="s">
        <v>85</v>
      </c>
      <c r="AR14" s="67">
        <f>IF(AS14&gt;0, VLOOKUP(AS14,Table11[#All], 2, FALSE), "")</f>
        <v>27</v>
      </c>
      <c r="AS14" s="42">
        <v>7</v>
      </c>
      <c r="AT14" s="62" t="s">
        <v>85</v>
      </c>
      <c r="AU14" s="67">
        <f>IF(AV14&gt;0, VLOOKUP(AV14,Table9[#All], 2, FALSE), "")</f>
        <v>54</v>
      </c>
      <c r="AV14" s="42">
        <v>4</v>
      </c>
      <c r="AW14" s="56">
        <v>3</v>
      </c>
      <c r="AX14" s="67"/>
      <c r="AY14" s="42"/>
      <c r="AZ14" s="42"/>
      <c r="BA14" s="69">
        <f t="shared" si="0"/>
        <v>520</v>
      </c>
      <c r="BB14" s="131" cm="1">
        <f t="array" ref="BB14">SUM(IFERROR(LARGE((B14,E14,H14,K14,N14,Q14,T14,W14,Z14,AC14,AF14,AI14,AL14,AO14,AR14,AU14,AX14), {1,2,3,4,5,6,7,8,9,10}), 0))</f>
        <v>493</v>
      </c>
      <c r="BC14" s="134">
        <f t="shared" si="1"/>
        <v>493</v>
      </c>
    </row>
    <row r="15" spans="1:55" s="4" customFormat="1" ht="21.75" customHeight="1" x14ac:dyDescent="0.2">
      <c r="A15" s="18" t="s">
        <v>89</v>
      </c>
      <c r="B15" s="42">
        <f>IF(C15&gt;0, VLOOKUP(C15,Table9[#All], 2, FALSE), "")</f>
        <v>58</v>
      </c>
      <c r="C15" s="42">
        <v>2</v>
      </c>
      <c r="D15" s="53" t="s">
        <v>82</v>
      </c>
      <c r="E15" s="51">
        <f>IF(F15&gt;0, VLOOKUP(F15,Table9[#All], 2, FALSE), "")</f>
        <v>58</v>
      </c>
      <c r="F15" s="57">
        <v>2</v>
      </c>
      <c r="G15" s="53" t="s">
        <v>82</v>
      </c>
      <c r="H15" s="51">
        <f>IF(I15&gt;0, VLOOKUP(I15,Table9[#All], 2, FALSE), "")</f>
        <v>50</v>
      </c>
      <c r="I15" s="57">
        <v>8</v>
      </c>
      <c r="J15" s="53" t="s">
        <v>82</v>
      </c>
      <c r="K15" s="51"/>
      <c r="L15" s="42"/>
      <c r="M15" s="42"/>
      <c r="N15" s="42">
        <f>IF(O15&gt;0, VLOOKUP(O15,Table9[#All], 2, FALSE), "")</f>
        <v>54</v>
      </c>
      <c r="O15" s="57">
        <v>4</v>
      </c>
      <c r="P15" s="53" t="s">
        <v>82</v>
      </c>
      <c r="Q15" s="51">
        <f>IF(R15&gt;0, VLOOKUP(R15,Table9[#All], 2, FALSE), "")</f>
        <v>53</v>
      </c>
      <c r="R15" s="57">
        <v>5</v>
      </c>
      <c r="S15" s="53" t="s">
        <v>82</v>
      </c>
      <c r="T15" s="51">
        <f>IF(U15&gt;0, VLOOKUP(U15,Table9[#All], 2, FALSE), "")</f>
        <v>54</v>
      </c>
      <c r="U15" s="57">
        <v>4</v>
      </c>
      <c r="V15" s="53" t="s">
        <v>82</v>
      </c>
      <c r="W15" s="51"/>
      <c r="X15" s="57"/>
      <c r="Y15" s="42"/>
      <c r="Z15" s="67">
        <f>IF(AA15&gt;0, VLOOKUP(AA15,Table9[#All], 2, FALSE), "")</f>
        <v>51</v>
      </c>
      <c r="AA15" s="57">
        <v>7</v>
      </c>
      <c r="AB15" s="53" t="s">
        <v>82</v>
      </c>
      <c r="AC15" s="51"/>
      <c r="AD15" s="57"/>
      <c r="AE15" s="42"/>
      <c r="AF15" s="51">
        <f>IF(AG15&gt;0, VLOOKUP(AG15,Table9[#All], 2, FALSE), "")</f>
        <v>53</v>
      </c>
      <c r="AG15" s="57">
        <v>5</v>
      </c>
      <c r="AH15" s="53" t="s">
        <v>82</v>
      </c>
      <c r="AI15" s="67">
        <f>IF(AJ15&gt;0, VLOOKUP(AJ15,Table9[#All], 2, FALSE), "")</f>
        <v>58</v>
      </c>
      <c r="AJ15" s="57">
        <v>2</v>
      </c>
      <c r="AK15" s="53" t="s">
        <v>82</v>
      </c>
      <c r="AL15" s="67">
        <f>IF(AM15&gt;0, VLOOKUP(AM15,Table9[#All], 2, FALSE), "")</f>
        <v>52</v>
      </c>
      <c r="AM15" s="57">
        <v>6</v>
      </c>
      <c r="AN15" s="53" t="s">
        <v>82</v>
      </c>
      <c r="AO15" s="67">
        <f>IF(AP15&gt;0, VLOOKUP(AP15,Table5[#All], 2, FALSE), "")</f>
        <v>44</v>
      </c>
      <c r="AP15" s="42">
        <v>6</v>
      </c>
      <c r="AQ15" s="55" t="s">
        <v>81</v>
      </c>
      <c r="AR15" s="67"/>
      <c r="AS15" s="42"/>
      <c r="AT15" s="42"/>
      <c r="AU15" s="67">
        <f>IF(AV15&gt;0, VLOOKUP(AV15,Table9[#All], 2, FALSE), "")</f>
        <v>54</v>
      </c>
      <c r="AV15" s="42">
        <v>4</v>
      </c>
      <c r="AW15" s="56">
        <v>6</v>
      </c>
      <c r="AX15" s="67">
        <f>IF(AY15&gt;0, VLOOKUP(AY15,Table9[#All], 2, FALSE), "")</f>
        <v>53</v>
      </c>
      <c r="AY15" s="42">
        <v>5</v>
      </c>
      <c r="AZ15" s="56">
        <v>6</v>
      </c>
      <c r="BA15" s="69">
        <f t="shared" si="0"/>
        <v>692</v>
      </c>
      <c r="BB15" s="131" cm="1">
        <f t="array" ref="BB15">SUM(IFERROR(LARGE((B15,E15,H15,K15,N15,Q15,T15,W15,Z15,AC15,AF15,AI15,AL15,AO15,AR15,AU15,AX15), {1,2,3,4,5,6,7,8,9,10}), 0))</f>
        <v>547</v>
      </c>
      <c r="BC15" s="134">
        <f t="shared" si="1"/>
        <v>547</v>
      </c>
    </row>
    <row r="16" spans="1:55" s="4" customFormat="1" ht="21.75" customHeight="1" x14ac:dyDescent="0.2">
      <c r="A16" s="50" t="s">
        <v>90</v>
      </c>
      <c r="B16" s="51">
        <f>IF(C16&gt;0, VLOOKUP(C16,Table5[#All], 2, FALSE), "")</f>
        <v>45</v>
      </c>
      <c r="C16" s="42">
        <v>5</v>
      </c>
      <c r="D16" s="55" t="s">
        <v>81</v>
      </c>
      <c r="E16" s="51">
        <f>IF(F16&gt;0, VLOOKUP(F16,Table9[#All], 2, FALSE), "")</f>
        <v>56</v>
      </c>
      <c r="F16" s="57">
        <v>3</v>
      </c>
      <c r="G16" s="53" t="s">
        <v>82</v>
      </c>
      <c r="H16" s="51">
        <f>IF(I16&gt;0, VLOOKUP(I16,Table5[#All], 2, FALSE), "")</f>
        <v>46</v>
      </c>
      <c r="I16" s="57">
        <v>4</v>
      </c>
      <c r="J16" s="60" t="s">
        <v>81</v>
      </c>
      <c r="K16" s="51"/>
      <c r="L16" s="42"/>
      <c r="M16" s="42"/>
      <c r="N16" s="42"/>
      <c r="O16" s="57"/>
      <c r="P16" s="42"/>
      <c r="Q16" s="51"/>
      <c r="R16" s="57"/>
      <c r="S16" s="42"/>
      <c r="T16" s="51"/>
      <c r="U16" s="57"/>
      <c r="V16" s="42"/>
      <c r="W16" s="51"/>
      <c r="X16" s="57"/>
      <c r="Y16" s="42"/>
      <c r="Z16" s="67">
        <f>IF(AA16&gt;0, VLOOKUP(AA16,Table6[#All], 2, FALSE), "")</f>
        <v>40</v>
      </c>
      <c r="AA16" s="57">
        <v>3</v>
      </c>
      <c r="AB16" s="54" t="s">
        <v>83</v>
      </c>
      <c r="AC16" s="51"/>
      <c r="AD16" s="57">
        <v>5</v>
      </c>
      <c r="AE16" s="68" t="s">
        <v>88</v>
      </c>
      <c r="AF16" s="51">
        <f>IF(AG16&gt;0, VLOOKUP(AG16,Table5[#All], 2, FALSE), "")</f>
        <v>48</v>
      </c>
      <c r="AG16" s="57">
        <v>3</v>
      </c>
      <c r="AH16" s="55" t="s">
        <v>81</v>
      </c>
      <c r="AI16" s="67">
        <f>IF(AJ16&gt;0, VLOOKUP(AJ16,Table5[#All], 2, FALSE), "")</f>
        <v>48</v>
      </c>
      <c r="AJ16" s="57">
        <v>3</v>
      </c>
      <c r="AK16" s="55" t="s">
        <v>81</v>
      </c>
      <c r="AL16" s="67"/>
      <c r="AM16" s="57"/>
      <c r="AN16" s="42"/>
      <c r="AO16" s="67">
        <f>IF(AP16&gt;0, VLOOKUP(AP16,Table5[#All], 2, FALSE), "")</f>
        <v>46</v>
      </c>
      <c r="AP16" s="42">
        <v>4</v>
      </c>
      <c r="AQ16" s="55" t="s">
        <v>81</v>
      </c>
      <c r="AR16" s="67">
        <f>IF(AS16&gt;0, VLOOKUP(AS16,Table5[#All], 2, FALSE), "")</f>
        <v>45</v>
      </c>
      <c r="AS16" s="42">
        <v>5</v>
      </c>
      <c r="AT16" s="55" t="s">
        <v>81</v>
      </c>
      <c r="AU16" s="67"/>
      <c r="AV16" s="42"/>
      <c r="AW16" s="42"/>
      <c r="AX16" s="67">
        <f>IF(AY16&gt;0, VLOOKUP(AY16,Table9[#All], 2, FALSE), "")</f>
        <v>50</v>
      </c>
      <c r="AY16" s="42">
        <v>8</v>
      </c>
      <c r="AZ16" s="56">
        <v>6</v>
      </c>
      <c r="BA16" s="69">
        <f t="shared" si="0"/>
        <v>424</v>
      </c>
      <c r="BB16" s="131" cm="1">
        <f t="array" ref="BB16">SUM(IFERROR(LARGE((B16,E16,H16,K16,N16,Q16,T16,W16,Z16,AC16,AF16,AI16,AL16,AO16,AR16,AU16,AX16), {1,2,3,4,5,6,7,8,9,10}), 0))</f>
        <v>424</v>
      </c>
      <c r="BC16" s="134">
        <f t="shared" si="1"/>
        <v>424</v>
      </c>
    </row>
    <row r="17" spans="1:55" s="4" customFormat="1" ht="21.75" customHeight="1" x14ac:dyDescent="0.2">
      <c r="A17" s="18" t="s">
        <v>91</v>
      </c>
      <c r="B17" s="51"/>
      <c r="C17" s="42"/>
      <c r="D17" s="42"/>
      <c r="E17" s="51">
        <f>IF(F17&gt;0, VLOOKUP(F17,Table5[#All], 2, FALSE), "")</f>
        <v>50</v>
      </c>
      <c r="F17" s="57">
        <v>2</v>
      </c>
      <c r="G17" s="55" t="s">
        <v>81</v>
      </c>
      <c r="H17" s="51">
        <f>IF(I17&gt;0, VLOOKUP(I17,Table5[#All], 2, FALSE), "")</f>
        <v>50</v>
      </c>
      <c r="I17" s="57">
        <v>2</v>
      </c>
      <c r="J17" s="55" t="s">
        <v>81</v>
      </c>
      <c r="K17" s="51"/>
      <c r="L17" s="42"/>
      <c r="M17" s="42"/>
      <c r="N17" s="42"/>
      <c r="O17" s="57"/>
      <c r="P17" s="42"/>
      <c r="Q17" s="51">
        <f>IF(R17&gt;0, VLOOKUP(R17,Table5[#All], 2, FALSE), "")</f>
        <v>46</v>
      </c>
      <c r="R17" s="57">
        <v>4</v>
      </c>
      <c r="S17" s="55" t="s">
        <v>81</v>
      </c>
      <c r="T17" s="51"/>
      <c r="U17" s="57"/>
      <c r="V17" s="42"/>
      <c r="W17" s="51">
        <f>IF(X17&gt;0, VLOOKUP(X17,Table5[#All], 2, FALSE), "")</f>
        <v>52</v>
      </c>
      <c r="X17" s="57">
        <v>1</v>
      </c>
      <c r="Y17" s="55" t="s">
        <v>81</v>
      </c>
      <c r="Z17" s="67">
        <f>IF(AA17&gt;0, VLOOKUP(AA17,Table6[#All], 2, FALSE), "")</f>
        <v>44</v>
      </c>
      <c r="AA17" s="57">
        <v>1</v>
      </c>
      <c r="AB17" s="54" t="s">
        <v>83</v>
      </c>
      <c r="AC17" s="51"/>
      <c r="AD17" s="57">
        <v>2</v>
      </c>
      <c r="AE17" s="68" t="s">
        <v>88</v>
      </c>
      <c r="AF17" s="51">
        <f>IF(AG17&gt;0, VLOOKUP(AG17,Table6[#All], 2, FALSE), "")</f>
        <v>42</v>
      </c>
      <c r="AG17" s="57">
        <v>2</v>
      </c>
      <c r="AH17" s="54" t="s">
        <v>83</v>
      </c>
      <c r="AI17" s="67"/>
      <c r="AJ17" s="57"/>
      <c r="AK17" s="42"/>
      <c r="AL17" s="67">
        <f>IF(AM17&gt;0, VLOOKUP(AM17,Table9[#All], 2, FALSE), "")</f>
        <v>56</v>
      </c>
      <c r="AM17" s="57">
        <v>3</v>
      </c>
      <c r="AN17" s="53" t="s">
        <v>82</v>
      </c>
      <c r="AO17" s="67">
        <f>IF(AP17&gt;0, VLOOKUP(AP17,Table11[#All], 2, FALSE), "")</f>
        <v>29</v>
      </c>
      <c r="AP17" s="42">
        <v>5</v>
      </c>
      <c r="AQ17" s="62" t="s">
        <v>85</v>
      </c>
      <c r="AR17" s="67">
        <f>IF(AS17&gt;0, VLOOKUP(AS17,Table11[#All], 2, FALSE), "")</f>
        <v>29</v>
      </c>
      <c r="AS17" s="42">
        <v>5</v>
      </c>
      <c r="AT17" s="62" t="s">
        <v>85</v>
      </c>
      <c r="AU17" s="67"/>
      <c r="AV17" s="42"/>
      <c r="AW17" s="42"/>
      <c r="AX17" s="67"/>
      <c r="AY17" s="42"/>
      <c r="AZ17" s="42"/>
      <c r="BA17" s="69">
        <f t="shared" si="0"/>
        <v>398</v>
      </c>
      <c r="BB17" s="131" cm="1">
        <f t="array" ref="BB17">SUM(IFERROR(LARGE((B17,E17,H17,K17,N17,Q17,T17,W17,Z17,AC17,AF17,AI17,AL17,AO17,AR17,AU17,AX17), {1,2,3,4,5,6,7,8,9,10}), 0))</f>
        <v>398</v>
      </c>
      <c r="BC17" s="134">
        <f t="shared" si="1"/>
        <v>398</v>
      </c>
    </row>
    <row r="18" spans="1:55" s="4" customFormat="1" ht="21.75" customHeight="1" x14ac:dyDescent="0.2">
      <c r="A18" s="18" t="s">
        <v>92</v>
      </c>
      <c r="B18" s="51">
        <f>IF(C18&gt;0, VLOOKUP(C18,Table5[#All], 2, FALSE), "")</f>
        <v>46</v>
      </c>
      <c r="C18" s="42">
        <v>4</v>
      </c>
      <c r="D18" s="55" t="s">
        <v>81</v>
      </c>
      <c r="E18" s="51"/>
      <c r="F18" s="57"/>
      <c r="G18" s="42"/>
      <c r="H18" s="51" t="str">
        <f>IF(I18&gt;0, VLOOKUP(I18,Table9[#All], 2, FALSE), "")</f>
        <v/>
      </c>
      <c r="I18" s="57"/>
      <c r="J18" s="42"/>
      <c r="K18" s="51"/>
      <c r="L18" s="42"/>
      <c r="M18" s="42"/>
      <c r="N18" s="42">
        <f>IF(O18&gt;0, VLOOKUP(O18,Table5[#All], 2, FALSE), "")</f>
        <v>44</v>
      </c>
      <c r="O18" s="57">
        <v>6</v>
      </c>
      <c r="P18" s="55" t="s">
        <v>81</v>
      </c>
      <c r="Q18" s="51">
        <f>IF(R18&gt;0, VLOOKUP(R18,Table9[#All], 2, FALSE), "")</f>
        <v>54</v>
      </c>
      <c r="R18" s="57">
        <v>4</v>
      </c>
      <c r="S18" s="53" t="s">
        <v>82</v>
      </c>
      <c r="T18" s="51">
        <f>IF(U18&gt;0, VLOOKUP(U18,Table9[#All], 2, FALSE), "")</f>
        <v>56</v>
      </c>
      <c r="U18" s="57">
        <v>3</v>
      </c>
      <c r="V18" s="53" t="s">
        <v>82</v>
      </c>
      <c r="W18" s="51">
        <f>IF(X18&gt;0, VLOOKUP(X18,Table9[#All], 2, FALSE), "")</f>
        <v>54</v>
      </c>
      <c r="X18" s="57">
        <v>4</v>
      </c>
      <c r="Y18" s="53" t="s">
        <v>82</v>
      </c>
      <c r="Z18" s="67">
        <f>IF(AA18&gt;0, VLOOKUP(AA18,Table5[#All], 2, FALSE), "")</f>
        <v>45</v>
      </c>
      <c r="AA18" s="57">
        <v>5</v>
      </c>
      <c r="AB18" s="55" t="s">
        <v>81</v>
      </c>
      <c r="AC18" s="51">
        <f>IF(AD18&gt;0, VLOOKUP(AD18,Table6[#All], 2, FALSE), "")</f>
        <v>35</v>
      </c>
      <c r="AD18" s="57">
        <v>7</v>
      </c>
      <c r="AE18" s="54" t="s">
        <v>83</v>
      </c>
      <c r="AF18" s="51">
        <f>IF(AG18&gt;0, VLOOKUP(AG18,Table6[#All], 2, FALSE), "")</f>
        <v>38</v>
      </c>
      <c r="AG18" s="57">
        <v>4</v>
      </c>
      <c r="AH18" s="54" t="s">
        <v>83</v>
      </c>
      <c r="AI18" s="67">
        <f>IF(AJ18&gt;0, VLOOKUP(AJ18,Table5[#All], 2, FALSE), "")</f>
        <v>50</v>
      </c>
      <c r="AJ18" s="57">
        <v>2</v>
      </c>
      <c r="AK18" s="55" t="s">
        <v>81</v>
      </c>
      <c r="AL18" s="67"/>
      <c r="AM18" s="57"/>
      <c r="AN18" s="42"/>
      <c r="AO18" s="67">
        <f>IF(AP18&gt;0, VLOOKUP(AP18,Table6[#All], 2, FALSE), "")</f>
        <v>37</v>
      </c>
      <c r="AP18" s="42">
        <v>5</v>
      </c>
      <c r="AQ18" s="54" t="s">
        <v>83</v>
      </c>
      <c r="AR18" s="67">
        <f>IF(AS18&gt;0, VLOOKUP(AS18,Table5[#All], 2, FALSE), "")</f>
        <v>48</v>
      </c>
      <c r="AS18" s="42">
        <v>3</v>
      </c>
      <c r="AT18" s="55" t="s">
        <v>81</v>
      </c>
      <c r="AU18" s="67"/>
      <c r="AV18" s="42"/>
      <c r="AW18" s="42"/>
      <c r="AX18" s="67"/>
      <c r="AY18" s="42"/>
      <c r="AZ18" s="42"/>
      <c r="BA18" s="69">
        <f t="shared" si="0"/>
        <v>507</v>
      </c>
      <c r="BB18" s="131" cm="1">
        <f t="array" ref="BB18">SUM(IFERROR(LARGE((B18,E18,H18,K18,N18,Q18,T18,W18,Z18,AC18,AF18,AI18,AL18,AO18,AR18,AU18,AX18), {1,2,3,4,5,6,7,8,9,10}), 0))</f>
        <v>472</v>
      </c>
      <c r="BC18" s="134">
        <f t="shared" si="1"/>
        <v>472</v>
      </c>
    </row>
    <row r="19" spans="1:55" s="4" customFormat="1" ht="21.75" customHeight="1" x14ac:dyDescent="0.2">
      <c r="A19" s="18" t="s">
        <v>93</v>
      </c>
      <c r="B19" s="42">
        <f>IF(C19&gt;0, VLOOKUP(C19,Table9[#All], 2, FALSE), "")</f>
        <v>52</v>
      </c>
      <c r="C19" s="42">
        <v>6</v>
      </c>
      <c r="D19" s="53" t="s">
        <v>82</v>
      </c>
      <c r="E19" s="51">
        <f>IF(F19&gt;0, VLOOKUP(F19,Table5[#All], 2, FALSE), "")</f>
        <v>46</v>
      </c>
      <c r="F19" s="57">
        <v>4</v>
      </c>
      <c r="G19" s="55" t="s">
        <v>81</v>
      </c>
      <c r="H19" s="51">
        <f>IF(I19&gt;0, VLOOKUP(I19,Table5[#All], 2, FALSE), "")</f>
        <v>45</v>
      </c>
      <c r="I19" s="57">
        <v>5</v>
      </c>
      <c r="J19" s="55" t="s">
        <v>81</v>
      </c>
      <c r="K19" s="51"/>
      <c r="L19" s="42"/>
      <c r="M19" s="42"/>
      <c r="N19" s="42">
        <f>IF(O19&gt;0, VLOOKUP(O19,Table5[#All], 2, FALSE), "")</f>
        <v>50</v>
      </c>
      <c r="O19" s="57">
        <v>2</v>
      </c>
      <c r="P19" s="55" t="s">
        <v>81</v>
      </c>
      <c r="Q19" s="51"/>
      <c r="R19" s="57"/>
      <c r="S19" s="42"/>
      <c r="T19" s="51"/>
      <c r="U19" s="57"/>
      <c r="V19" s="42"/>
      <c r="W19" s="51">
        <f>IF(X19&gt;0, VLOOKUP(X19,Table9[#All], 2, FALSE), "")</f>
        <v>52</v>
      </c>
      <c r="X19" s="57">
        <v>6</v>
      </c>
      <c r="Y19" s="53" t="s">
        <v>82</v>
      </c>
      <c r="Z19" s="67">
        <f>IF(AA19&gt;0, VLOOKUP(AA19,Table9[#All], 2, FALSE), "")</f>
        <v>54</v>
      </c>
      <c r="AA19" s="57">
        <v>4</v>
      </c>
      <c r="AB19" s="53" t="s">
        <v>82</v>
      </c>
      <c r="AC19" s="51">
        <f>IF(AD19&gt;0, VLOOKUP(AD19,Table6[#All], 2, FALSE), "")</f>
        <v>34</v>
      </c>
      <c r="AD19" s="57">
        <v>8</v>
      </c>
      <c r="AE19" s="54" t="s">
        <v>83</v>
      </c>
      <c r="AF19" s="51">
        <f>IF(AG19&gt;0, VLOOKUP(AG19,Table5[#All], 2, FALSE), "")</f>
        <v>43</v>
      </c>
      <c r="AG19" s="57">
        <v>7</v>
      </c>
      <c r="AH19" s="55" t="s">
        <v>81</v>
      </c>
      <c r="AI19" s="67"/>
      <c r="AJ19" s="57"/>
      <c r="AK19" s="42"/>
      <c r="AL19" s="67">
        <f>IF(AM19&gt;0, VLOOKUP(AM19,Table5[#All], 2, FALSE), "")</f>
        <v>52</v>
      </c>
      <c r="AM19" s="57">
        <v>1</v>
      </c>
      <c r="AN19" s="55" t="s">
        <v>81</v>
      </c>
      <c r="AO19" s="67">
        <f>IF(AP19&gt;0, VLOOKUP(AP19,Table9[#All], 2, FALSE), "")</f>
        <v>52</v>
      </c>
      <c r="AP19" s="42">
        <v>6</v>
      </c>
      <c r="AQ19" s="53" t="s">
        <v>82</v>
      </c>
      <c r="AR19" s="67">
        <f>IF(AS19&gt;0, VLOOKUP(AS19,Table5[#All], 2, FALSE), "")</f>
        <v>52</v>
      </c>
      <c r="AS19" s="42">
        <v>1</v>
      </c>
      <c r="AT19" s="55" t="s">
        <v>81</v>
      </c>
      <c r="AU19" s="67">
        <f>IF(AV19&gt;0, VLOOKUP(AV19,Table9[#All], 2, FALSE), "")</f>
        <v>52</v>
      </c>
      <c r="AV19" s="42">
        <v>6</v>
      </c>
      <c r="AW19" s="56">
        <v>3</v>
      </c>
      <c r="AX19" s="67">
        <f>IF(AY19&gt;0, VLOOKUP(AY19,Table9[#All], 2, FALSE), "")</f>
        <v>48</v>
      </c>
      <c r="AY19" s="42">
        <v>10</v>
      </c>
      <c r="AZ19" s="56">
        <v>7</v>
      </c>
      <c r="BA19" s="69">
        <f t="shared" si="0"/>
        <v>632</v>
      </c>
      <c r="BB19" s="131" cm="1">
        <f t="array" ref="BB19">SUM(IFERROR(LARGE((B19,E19,H19,K19,N19,Q19,T19,W19,Z19,AC19,AF19,AI19,AL19,AO19,AR19,AU19,AX19), {1,2,3,4,5,6,7,8,9,10}), 0))</f>
        <v>510</v>
      </c>
      <c r="BC19" s="134">
        <f t="shared" si="1"/>
        <v>510</v>
      </c>
    </row>
    <row r="20" spans="1:55" s="4" customFormat="1" ht="21.75" customHeight="1" x14ac:dyDescent="0.2">
      <c r="A20" s="18" t="s">
        <v>94</v>
      </c>
      <c r="B20" s="42"/>
      <c r="C20" s="42"/>
      <c r="D20" s="42"/>
      <c r="E20" s="51"/>
      <c r="F20" s="57"/>
      <c r="G20" s="42"/>
      <c r="H20" s="51">
        <f>IF(I20&gt;0, VLOOKUP(I20,Table9[#All], 2, FALSE), "")</f>
        <v>56</v>
      </c>
      <c r="I20" s="57">
        <v>3</v>
      </c>
      <c r="J20" s="53" t="s">
        <v>82</v>
      </c>
      <c r="K20" s="51"/>
      <c r="L20" s="42"/>
      <c r="M20" s="42"/>
      <c r="N20" s="42">
        <f>IF(O20&gt;0, VLOOKUP(O20,Table9[#All], 2, FALSE), "")</f>
        <v>56</v>
      </c>
      <c r="O20" s="57">
        <v>3</v>
      </c>
      <c r="P20" s="53" t="s">
        <v>82</v>
      </c>
      <c r="Q20" s="51"/>
      <c r="R20" s="57"/>
      <c r="S20" s="42"/>
      <c r="T20" s="51">
        <f>IF(U20&gt;0, VLOOKUP(U20,Table9[#All], 2, FALSE), "")</f>
        <v>58</v>
      </c>
      <c r="U20" s="57">
        <v>2</v>
      </c>
      <c r="V20" s="53" t="s">
        <v>82</v>
      </c>
      <c r="W20" s="51">
        <f>IF(X20&gt;0, VLOOKUP(X20,Table9[#All], 2, FALSE), "")</f>
        <v>53</v>
      </c>
      <c r="X20" s="57">
        <v>5</v>
      </c>
      <c r="Y20" s="53" t="s">
        <v>82</v>
      </c>
      <c r="Z20" s="67">
        <f>IF(AA20&gt;0, VLOOKUP(AA20,Table9[#All], 2, FALSE), "")</f>
        <v>60</v>
      </c>
      <c r="AA20" s="57">
        <v>1</v>
      </c>
      <c r="AB20" s="53" t="s">
        <v>82</v>
      </c>
      <c r="AC20" s="51"/>
      <c r="AD20" s="57"/>
      <c r="AE20" s="42"/>
      <c r="AF20" s="51">
        <f>IF(AG20&gt;0, VLOOKUP(AG20,Table9[#All], 2, FALSE), "")</f>
        <v>56</v>
      </c>
      <c r="AG20" s="57">
        <v>3</v>
      </c>
      <c r="AH20" s="53" t="s">
        <v>82</v>
      </c>
      <c r="AI20" s="67">
        <f>IF(AJ20&gt;0, VLOOKUP(AJ20,Table9[#All], 2, FALSE), "")</f>
        <v>56</v>
      </c>
      <c r="AJ20" s="57">
        <v>3</v>
      </c>
      <c r="AK20" s="53" t="s">
        <v>82</v>
      </c>
      <c r="AL20" s="67">
        <f>IF(AM20&gt;0, VLOOKUP(AM20,Table9[#All], 2, FALSE), "")</f>
        <v>54</v>
      </c>
      <c r="AM20" s="57">
        <v>4</v>
      </c>
      <c r="AN20" s="53" t="s">
        <v>82</v>
      </c>
      <c r="AO20" s="67">
        <f>IF(AP20&gt;0, VLOOKUP(AP20,Table9[#All], 2, FALSE), "")</f>
        <v>53</v>
      </c>
      <c r="AP20" s="42">
        <v>5</v>
      </c>
      <c r="AQ20" s="53" t="s">
        <v>82</v>
      </c>
      <c r="AR20" s="67">
        <f>IF(AS20&gt;0, VLOOKUP(AS20,Table9[#All], 2, FALSE), "")</f>
        <v>54</v>
      </c>
      <c r="AS20" s="42">
        <v>4</v>
      </c>
      <c r="AT20" s="53" t="s">
        <v>82</v>
      </c>
      <c r="AU20" s="67">
        <f>IF(AV20&gt;0, VLOOKUP(AV20,Table9[#All], 2, FALSE), "")</f>
        <v>60</v>
      </c>
      <c r="AV20" s="42">
        <v>1</v>
      </c>
      <c r="AW20" s="56">
        <v>4</v>
      </c>
      <c r="AX20" s="67">
        <f>IF(AY20&gt;0, VLOOKUP(AY20,Table9[#All], 2, FALSE), "")</f>
        <v>58</v>
      </c>
      <c r="AY20" s="42">
        <v>2</v>
      </c>
      <c r="AZ20" s="56">
        <v>10</v>
      </c>
      <c r="BA20" s="69">
        <f t="shared" si="0"/>
        <v>674</v>
      </c>
      <c r="BB20" s="131" cm="1">
        <f t="array" ref="BB20">SUM(IFERROR(LARGE((B20,E20,H20,K20,N20,Q20,T20,W20,Z20,AC20,AF20,AI20,AL20,AO20,AR20,AU20,AX20), {1,2,3,4,5,6,7,8,9,10}), 0))</f>
        <v>568</v>
      </c>
      <c r="BC20" s="134">
        <f t="shared" si="1"/>
        <v>568</v>
      </c>
    </row>
    <row r="21" spans="1:55" s="4" customFormat="1" ht="21.75" customHeight="1" x14ac:dyDescent="0.2">
      <c r="A21" s="18" t="s">
        <v>95</v>
      </c>
      <c r="B21" s="42">
        <f>IF(C21&gt;0, VLOOKUP(C21,Table6[#All], 2, FALSE), "")</f>
        <v>44</v>
      </c>
      <c r="C21" s="42">
        <v>1</v>
      </c>
      <c r="D21" s="54" t="s">
        <v>83</v>
      </c>
      <c r="E21" s="51">
        <f>IF(F21&gt;0, VLOOKUP(F21,Table5[#All], 2, FALSE), "")</f>
        <v>52</v>
      </c>
      <c r="F21" s="57">
        <v>1</v>
      </c>
      <c r="G21" s="55" t="s">
        <v>81</v>
      </c>
      <c r="H21" s="51" t="str">
        <f>IF(I21&gt;0, VLOOKUP(I21,Table9[#All], 2, FALSE), "")</f>
        <v/>
      </c>
      <c r="I21" s="57"/>
      <c r="J21" s="42"/>
      <c r="K21" s="51"/>
      <c r="L21" s="42"/>
      <c r="M21" s="42"/>
      <c r="N21" s="42">
        <f>IF(O21&gt;0, VLOOKUP(O21,Table5[#All], 2, FALSE), "")</f>
        <v>45</v>
      </c>
      <c r="O21" s="57">
        <v>5</v>
      </c>
      <c r="P21" s="55" t="s">
        <v>81</v>
      </c>
      <c r="Q21" s="51">
        <f>IF(R21&gt;0, VLOOKUP(R21,Table9[#All], 2, FALSE), "")</f>
        <v>52</v>
      </c>
      <c r="R21" s="57">
        <v>6</v>
      </c>
      <c r="S21" s="53" t="s">
        <v>82</v>
      </c>
      <c r="T21" s="137"/>
      <c r="U21" s="57"/>
      <c r="V21" s="42"/>
      <c r="W21" s="51">
        <f>IF(X21&gt;0, VLOOKUP(X21,Table9[#All], 2, FALSE), "")</f>
        <v>58</v>
      </c>
      <c r="X21" s="57">
        <v>2</v>
      </c>
      <c r="Y21" s="53" t="s">
        <v>82</v>
      </c>
      <c r="Z21" s="67">
        <f>IF(AA21&gt;0, VLOOKUP(AA21,Table5[#All], 2, FALSE), "")</f>
        <v>52</v>
      </c>
      <c r="AA21" s="57">
        <v>1</v>
      </c>
      <c r="AB21" s="55" t="s">
        <v>81</v>
      </c>
      <c r="AC21" s="51"/>
      <c r="AD21" s="57"/>
      <c r="AE21" s="42"/>
      <c r="AF21" s="51"/>
      <c r="AG21" s="57"/>
      <c r="AH21" s="65"/>
      <c r="AI21" s="67"/>
      <c r="AJ21" s="57"/>
      <c r="AK21" s="42"/>
      <c r="AL21" s="67"/>
      <c r="AM21" s="57"/>
      <c r="AN21" s="42"/>
      <c r="AO21" s="67">
        <f>IF(AP21&gt;0, VLOOKUP(AP21,Table9[#All], 2, FALSE), "")</f>
        <v>56</v>
      </c>
      <c r="AP21" s="42">
        <v>3</v>
      </c>
      <c r="AQ21" s="53" t="s">
        <v>82</v>
      </c>
      <c r="AR21" s="67">
        <f>IF(AS21&gt;0, VLOOKUP(AS21,Table9[#All], 2, FALSE), "")</f>
        <v>60</v>
      </c>
      <c r="AS21" s="42">
        <v>1</v>
      </c>
      <c r="AT21" s="53" t="s">
        <v>82</v>
      </c>
      <c r="AU21" s="67">
        <f>IF(AV21&gt;0, VLOOKUP(AV21,Table9[#All], 2, FALSE), "")</f>
        <v>49</v>
      </c>
      <c r="AV21" s="42">
        <v>9</v>
      </c>
      <c r="AW21" s="56">
        <v>4</v>
      </c>
      <c r="AX21" s="67">
        <f>IF(AY21&gt;0, VLOOKUP(AY21,Table9[#All], 2, FALSE), "")</f>
        <v>56</v>
      </c>
      <c r="AY21" s="42">
        <v>3</v>
      </c>
      <c r="AZ21" s="56">
        <v>9</v>
      </c>
      <c r="BA21" s="69">
        <f t="shared" si="0"/>
        <v>524</v>
      </c>
      <c r="BB21" s="131" cm="1">
        <f t="array" ref="BB21">SUM(IFERROR(LARGE((B21,E21,H21,K21,N21,Q21,T21,W21,Z21,AC21,AF21,AI21,AL21,AO21,AR21,AU21,AX21), {1,2,3,4,5,6,7,8,9,10}), 0))</f>
        <v>524</v>
      </c>
      <c r="BC21" s="134">
        <f t="shared" si="1"/>
        <v>524</v>
      </c>
    </row>
    <row r="22" spans="1:55" s="4" customFormat="1" ht="21.75" customHeight="1" x14ac:dyDescent="0.2">
      <c r="A22" s="18" t="s">
        <v>96</v>
      </c>
      <c r="B22" s="42">
        <f>IF(C22&gt;0, VLOOKUP(C22,Table9[#All], 2, FALSE), "")</f>
        <v>54</v>
      </c>
      <c r="C22" s="42">
        <v>4</v>
      </c>
      <c r="D22" s="53" t="s">
        <v>82</v>
      </c>
      <c r="E22" s="51">
        <f>IF(F22&gt;0, VLOOKUP(F22,Table5[#All], 2, FALSE), "")</f>
        <v>48</v>
      </c>
      <c r="F22" s="57">
        <v>3</v>
      </c>
      <c r="G22" s="55" t="s">
        <v>81</v>
      </c>
      <c r="H22" s="51">
        <f>IF(I22&gt;0, VLOOKUP(I22,Table6[#All], 2, FALSE), "")</f>
        <v>38</v>
      </c>
      <c r="I22" s="57">
        <v>4</v>
      </c>
      <c r="J22" s="54" t="s">
        <v>83</v>
      </c>
      <c r="K22" s="51"/>
      <c r="L22" s="42"/>
      <c r="M22" s="42"/>
      <c r="N22" s="42"/>
      <c r="O22" s="57"/>
      <c r="P22" s="42"/>
      <c r="Q22" s="51"/>
      <c r="R22" s="57"/>
      <c r="S22" s="42"/>
      <c r="T22" s="51">
        <f>IF(U22&gt;0, VLOOKUP(U22,Table9[#All], 2, FALSE), "")</f>
        <v>52</v>
      </c>
      <c r="U22" s="57">
        <v>6</v>
      </c>
      <c r="V22" s="53" t="s">
        <v>82</v>
      </c>
      <c r="W22" s="51"/>
      <c r="X22" s="57"/>
      <c r="Y22" s="42"/>
      <c r="Z22" s="67">
        <f>IF(AA22&gt;0, VLOOKUP(AA22,Table9[#All], 2, FALSE), "")</f>
        <v>52</v>
      </c>
      <c r="AA22" s="57">
        <v>6</v>
      </c>
      <c r="AB22" s="53" t="s">
        <v>82</v>
      </c>
      <c r="AC22" s="51"/>
      <c r="AD22" s="57"/>
      <c r="AE22" s="42"/>
      <c r="AF22" s="51">
        <f>IF(AG22&gt;0, VLOOKUP(AG22,Table5[#All], 2, FALSE), "")</f>
        <v>44</v>
      </c>
      <c r="AG22" s="57">
        <v>6</v>
      </c>
      <c r="AH22" s="55" t="s">
        <v>81</v>
      </c>
      <c r="AI22" s="67">
        <f>IF(AJ22&gt;0, VLOOKUP(AJ22,Table5[#All], 2, FALSE), "")</f>
        <v>52</v>
      </c>
      <c r="AJ22" s="57">
        <v>1</v>
      </c>
      <c r="AK22" s="55" t="s">
        <v>81</v>
      </c>
      <c r="AL22" s="67">
        <f>IF(AM22&gt;0, VLOOKUP(AM22,Table5[#All], 2, FALSE), "")</f>
        <v>43</v>
      </c>
      <c r="AM22" s="57">
        <v>7</v>
      </c>
      <c r="AN22" s="55" t="s">
        <v>81</v>
      </c>
      <c r="AO22" s="67">
        <f>IF(AP22&gt;0, VLOOKUP(AP22,Table5[#All], 2, FALSE), "")</f>
        <v>50</v>
      </c>
      <c r="AP22" s="42">
        <v>2</v>
      </c>
      <c r="AQ22" s="55" t="s">
        <v>81</v>
      </c>
      <c r="AR22" s="67">
        <f>IF(AS22&gt;0, VLOOKUP(AS22,Table6[#All], 2, FALSE), "")</f>
        <v>42</v>
      </c>
      <c r="AS22" s="42">
        <v>2</v>
      </c>
      <c r="AT22" s="54" t="s">
        <v>83</v>
      </c>
      <c r="AU22" s="67"/>
      <c r="AV22" s="42"/>
      <c r="AW22" s="42"/>
      <c r="AX22" s="67"/>
      <c r="AY22" s="42"/>
      <c r="AZ22" s="42"/>
      <c r="BA22" s="69">
        <f t="shared" si="0"/>
        <v>475</v>
      </c>
      <c r="BB22" s="131" cm="1">
        <f t="array" ref="BB22">SUM(IFERROR(LARGE((B22,E22,H22,K22,N22,Q22,T22,W22,Z22,AC22,AF22,AI22,AL22,AO22,AR22,AU22,AX22), {1,2,3,4,5,6,7,8,9,10}), 0))</f>
        <v>475</v>
      </c>
      <c r="BC22" s="134">
        <f t="shared" si="1"/>
        <v>475</v>
      </c>
    </row>
    <row r="23" spans="1:55" ht="22.5" customHeight="1" x14ac:dyDescent="0.2">
      <c r="A23" s="18" t="s">
        <v>97</v>
      </c>
      <c r="B23" s="42">
        <f>IF(C23&gt;0, VLOOKUP(C23,Table5[#All], 2, FALSE), "")</f>
        <v>50</v>
      </c>
      <c r="C23" s="42">
        <v>2</v>
      </c>
      <c r="D23" s="55" t="s">
        <v>81</v>
      </c>
      <c r="E23" s="51"/>
      <c r="F23" s="57"/>
      <c r="G23" s="42"/>
      <c r="H23" s="51">
        <f>IF(I23&gt;0, VLOOKUP(I23,Table5[#All], 2, FALSE), "")</f>
        <v>52</v>
      </c>
      <c r="I23" s="57">
        <v>1</v>
      </c>
      <c r="J23" s="55" t="s">
        <v>81</v>
      </c>
      <c r="K23" s="51"/>
      <c r="L23" s="42"/>
      <c r="M23" s="42"/>
      <c r="N23" s="42">
        <f>IF(O23&gt;0, VLOOKUP(O23,Table6[#All], 2, FALSE), "")</f>
        <v>40</v>
      </c>
      <c r="O23" s="57">
        <v>3</v>
      </c>
      <c r="P23" s="54" t="s">
        <v>83</v>
      </c>
      <c r="Q23" s="51"/>
      <c r="R23" s="57" t="str">
        <f>IF(T23&gt;0, VLOOKUP(T23, Table9[#All], 2, FALSE), "")</f>
        <v/>
      </c>
      <c r="S23" s="42"/>
      <c r="T23" s="51"/>
      <c r="U23" s="57"/>
      <c r="V23" s="42"/>
      <c r="W23" s="51"/>
      <c r="X23" s="57"/>
      <c r="Y23" s="42"/>
      <c r="Z23" s="67">
        <f>IF(AA23&gt;0, VLOOKUP(AA23,Table6[#All], 2, FALSE), "")</f>
        <v>38</v>
      </c>
      <c r="AA23" s="57">
        <v>4</v>
      </c>
      <c r="AB23" s="54" t="s">
        <v>83</v>
      </c>
      <c r="AC23" s="51"/>
      <c r="AD23" s="57"/>
      <c r="AE23" s="42"/>
      <c r="AF23" s="51">
        <f>IF(AG23&gt;0, VLOOKUP(AG23,Table6[#All], 2, FALSE), "")</f>
        <v>37</v>
      </c>
      <c r="AG23" s="57">
        <v>5</v>
      </c>
      <c r="AH23" s="54" t="s">
        <v>83</v>
      </c>
      <c r="AI23" s="67">
        <f>IF(AJ23&gt;0, VLOOKUP(AJ23,Table5[#All], 2, FALSE), "")</f>
        <v>45</v>
      </c>
      <c r="AJ23" s="57">
        <v>5</v>
      </c>
      <c r="AK23" s="55" t="s">
        <v>81</v>
      </c>
      <c r="AL23" s="67">
        <f>IF(AM23&gt;0, VLOOKUP(AM23,Table6[#All], 2, FALSE), "")</f>
        <v>38</v>
      </c>
      <c r="AM23" s="57">
        <v>4</v>
      </c>
      <c r="AN23" s="54" t="s">
        <v>83</v>
      </c>
      <c r="AO23" s="67">
        <f>IF(AP23&gt;0, VLOOKUP(AP23,Table11[#All], 2, FALSE), "")</f>
        <v>26</v>
      </c>
      <c r="AP23" s="42">
        <v>8</v>
      </c>
      <c r="AQ23" s="62" t="s">
        <v>85</v>
      </c>
      <c r="AR23" s="67">
        <f>IF(AS23&gt;0, VLOOKUP(AS23,Table11[#All], 2, FALSE), "")</f>
        <v>34</v>
      </c>
      <c r="AS23" s="42">
        <v>2</v>
      </c>
      <c r="AT23" s="62" t="s">
        <v>85</v>
      </c>
      <c r="AU23" s="67"/>
      <c r="AV23" s="42"/>
      <c r="AW23" s="42"/>
      <c r="AX23" s="67">
        <f>IF(AY23&gt;0, VLOOKUP(AY23,Table9[#All], 2, FALSE), "")</f>
        <v>49</v>
      </c>
      <c r="AY23" s="42">
        <v>9</v>
      </c>
      <c r="AZ23" s="56">
        <v>9</v>
      </c>
      <c r="BA23" s="69">
        <f t="shared" si="0"/>
        <v>409</v>
      </c>
      <c r="BB23" s="131" cm="1">
        <f t="array" ref="BB23">SUM(IFERROR(LARGE((B23,E23,H23,K23,N23,Q23,T23,W23,Z23,AC23,AF23,AI23,AL23,AO23,AR23,AU23,AX23), {1,2,3,4,5,6,7,8,9,10}), 0))</f>
        <v>409</v>
      </c>
      <c r="BC23" s="134">
        <f t="shared" si="1"/>
        <v>409</v>
      </c>
    </row>
    <row r="24" spans="1:55" ht="21.75" customHeight="1" x14ac:dyDescent="0.2">
      <c r="A24" s="19" t="s">
        <v>98</v>
      </c>
      <c r="B24" s="42"/>
      <c r="C24" s="42"/>
      <c r="D24" s="42"/>
      <c r="E24" s="51">
        <f>IF(F24&gt;0, VLOOKUP(F24,Table5[#All], 2, FALSE), "")</f>
        <v>44</v>
      </c>
      <c r="F24" s="57">
        <v>6</v>
      </c>
      <c r="G24" s="55" t="s">
        <v>81</v>
      </c>
      <c r="H24" s="51">
        <f>IF(I24&gt;0, VLOOKUP(I24,Table9[#All], 2, FALSE), "")</f>
        <v>60</v>
      </c>
      <c r="I24" s="57">
        <v>1</v>
      </c>
      <c r="J24" s="53" t="s">
        <v>82</v>
      </c>
      <c r="K24" s="51"/>
      <c r="L24" s="42"/>
      <c r="M24" s="42"/>
      <c r="N24" s="42">
        <f>IF(O24&gt;0, VLOOKUP(O24,Table6[#All], 2, FALSE), "")</f>
        <v>42</v>
      </c>
      <c r="O24" s="57">
        <v>2</v>
      </c>
      <c r="P24" s="54" t="s">
        <v>83</v>
      </c>
      <c r="Q24" s="51"/>
      <c r="R24" s="57" t="str">
        <f>IF(T24&gt;0, VLOOKUP(T24, Table9[#All], 2, FALSE), "")</f>
        <v/>
      </c>
      <c r="S24" s="42"/>
      <c r="T24" s="51"/>
      <c r="U24" s="57"/>
      <c r="V24" s="42"/>
      <c r="W24" s="51">
        <f>IF(X24&gt;0, VLOOKUP(X24,Table9[#All], 2, FALSE), "")</f>
        <v>56</v>
      </c>
      <c r="X24" s="63">
        <v>3</v>
      </c>
      <c r="Y24" s="53" t="s">
        <v>82</v>
      </c>
      <c r="Z24" s="67">
        <f>IF(AA24&gt;0, VLOOKUP(AA24,Table5[#All], 2, FALSE), "")</f>
        <v>50</v>
      </c>
      <c r="AA24" s="63">
        <v>2</v>
      </c>
      <c r="AB24" s="55" t="s">
        <v>81</v>
      </c>
      <c r="AC24" s="64">
        <f>IF(AD24&gt;0, VLOOKUP(AD24,Table11[#All], 2, FALSE), "")</f>
        <v>29</v>
      </c>
      <c r="AD24" s="63">
        <v>5</v>
      </c>
      <c r="AE24" s="62" t="s">
        <v>85</v>
      </c>
      <c r="AF24" s="64">
        <f>IF(AG24&gt;0, VLOOKUP(AG24,Table5[#All], 2, FALSE), "")</f>
        <v>46</v>
      </c>
      <c r="AG24" s="63">
        <v>4</v>
      </c>
      <c r="AH24" s="55" t="s">
        <v>81</v>
      </c>
      <c r="AI24" s="67">
        <f>IF(AJ24&gt;0, VLOOKUP(AJ24,Table9[#All], 2, FALSE), "")</f>
        <v>54</v>
      </c>
      <c r="AJ24" s="63">
        <v>4</v>
      </c>
      <c r="AK24" s="53" t="s">
        <v>82</v>
      </c>
      <c r="AL24" s="67">
        <f>IF(AM24&gt;0, VLOOKUP(AM24,Table9[#All], 2, FALSE), "")</f>
        <v>60</v>
      </c>
      <c r="AM24" s="63">
        <v>1</v>
      </c>
      <c r="AN24" s="53" t="s">
        <v>82</v>
      </c>
      <c r="AO24" s="67">
        <f>IF(AP24&gt;0, VLOOKUP(AP24,Table11[#All], 2, FALSE), "")</f>
        <v>36</v>
      </c>
      <c r="AP24" s="45">
        <v>1</v>
      </c>
      <c r="AQ24" s="62" t="s">
        <v>85</v>
      </c>
      <c r="AR24" s="67">
        <f>IF(AS24&gt;0, VLOOKUP(AS24,Table11[#All], 2, FALSE), "")</f>
        <v>30</v>
      </c>
      <c r="AS24" s="45">
        <v>4</v>
      </c>
      <c r="AT24" s="62" t="s">
        <v>85</v>
      </c>
      <c r="AU24" s="67">
        <f>IF(AV24&gt;0, VLOOKUP(AV24,Table9[#All], 2, FALSE), "")</f>
        <v>48</v>
      </c>
      <c r="AV24" s="45">
        <v>10</v>
      </c>
      <c r="AW24" s="56">
        <v>8</v>
      </c>
      <c r="AX24" s="67">
        <f>IF(AY24&gt;0, VLOOKUP(AY24,Table9[#All], 2, FALSE), "")</f>
        <v>52</v>
      </c>
      <c r="AY24" s="45">
        <v>6</v>
      </c>
      <c r="AZ24" s="56">
        <v>9</v>
      </c>
      <c r="BA24" s="69">
        <f t="shared" si="0"/>
        <v>607</v>
      </c>
      <c r="BB24" s="131" cm="1">
        <f t="array" ref="BB24">SUM(IFERROR(LARGE((B24,E24,H24,K24,N24,Q24,T24,W24,Z24,AC24,AF24,AI24,AL24,AO24,AR24,AU24,AX24), {1,2,3,4,5,6,7,8,9,10}), 0))</f>
        <v>512</v>
      </c>
      <c r="BC24" s="134">
        <f t="shared" si="1"/>
        <v>512</v>
      </c>
    </row>
    <row r="27" spans="1:55" ht="32.25" customHeight="1" x14ac:dyDescent="0.2">
      <c r="A27" s="36" t="s">
        <v>4</v>
      </c>
      <c r="B27" s="30" t="s">
        <v>5</v>
      </c>
      <c r="C27" s="30"/>
      <c r="D27" s="30"/>
      <c r="E27" s="33" t="s">
        <v>6</v>
      </c>
      <c r="F27" s="33"/>
      <c r="G27" s="33"/>
      <c r="H27" s="79" t="s">
        <v>7</v>
      </c>
      <c r="I27" s="80"/>
      <c r="J27" s="81"/>
      <c r="K27" s="86" t="s">
        <v>8</v>
      </c>
      <c r="L27" s="33"/>
      <c r="M27" s="33"/>
      <c r="N27" s="30" t="s">
        <v>9</v>
      </c>
      <c r="O27" s="30"/>
      <c r="P27" s="30"/>
      <c r="Q27" s="33" t="s">
        <v>10</v>
      </c>
      <c r="R27" s="33"/>
      <c r="S27" s="33"/>
      <c r="T27" s="30" t="s">
        <v>11</v>
      </c>
      <c r="U27" s="30"/>
      <c r="V27" s="30"/>
      <c r="W27" s="85" t="s">
        <v>12</v>
      </c>
      <c r="X27" s="85"/>
      <c r="Y27" s="33"/>
      <c r="Z27" s="30" t="s">
        <v>13</v>
      </c>
      <c r="AA27" s="30"/>
      <c r="AB27" s="30"/>
      <c r="AC27" s="33" t="s">
        <v>14</v>
      </c>
      <c r="AD27" s="33"/>
      <c r="AE27" s="33"/>
      <c r="AF27" s="30" t="s">
        <v>15</v>
      </c>
      <c r="AG27" s="30"/>
      <c r="AH27" s="30"/>
      <c r="AI27" s="33" t="s">
        <v>16</v>
      </c>
      <c r="AJ27" s="33"/>
      <c r="AK27" s="33"/>
      <c r="AL27" s="30" t="s">
        <v>17</v>
      </c>
      <c r="AM27" s="30"/>
      <c r="AN27" s="30"/>
      <c r="AO27" s="33" t="s">
        <v>18</v>
      </c>
      <c r="AP27" s="33"/>
      <c r="AQ27" s="33"/>
      <c r="AR27" s="30" t="s">
        <v>19</v>
      </c>
      <c r="AS27" s="30"/>
      <c r="AT27" s="30"/>
      <c r="AU27" s="33" t="s">
        <v>20</v>
      </c>
      <c r="AV27" s="33"/>
      <c r="AW27" s="33"/>
      <c r="AX27" s="30" t="s">
        <v>21</v>
      </c>
      <c r="AY27" s="30"/>
      <c r="AZ27" s="30"/>
      <c r="BA27" s="124" t="s">
        <v>22</v>
      </c>
      <c r="BB27" s="128" t="s">
        <v>99</v>
      </c>
      <c r="BC27" s="30" t="s">
        <v>100</v>
      </c>
    </row>
    <row r="28" spans="1:55" ht="22.5" customHeight="1" x14ac:dyDescent="0.2">
      <c r="A28" s="71" t="s">
        <v>101</v>
      </c>
      <c r="B28" s="31" t="s">
        <v>26</v>
      </c>
      <c r="C28" s="32" t="s">
        <v>27</v>
      </c>
      <c r="D28" s="32" t="s">
        <v>28</v>
      </c>
      <c r="E28" s="34" t="s">
        <v>29</v>
      </c>
      <c r="F28" s="34" t="s">
        <v>30</v>
      </c>
      <c r="G28" s="34" t="s">
        <v>31</v>
      </c>
      <c r="H28" s="32" t="s">
        <v>32</v>
      </c>
      <c r="I28" s="82" t="s">
        <v>33</v>
      </c>
      <c r="J28" s="82" t="s">
        <v>34</v>
      </c>
      <c r="K28" s="34" t="s">
        <v>35</v>
      </c>
      <c r="L28" s="34" t="s">
        <v>36</v>
      </c>
      <c r="M28" s="34" t="s">
        <v>37</v>
      </c>
      <c r="N28" s="32" t="s">
        <v>38</v>
      </c>
      <c r="O28" s="32" t="s">
        <v>39</v>
      </c>
      <c r="P28" s="32" t="s">
        <v>40</v>
      </c>
      <c r="Q28" s="34" t="s">
        <v>41</v>
      </c>
      <c r="R28" s="34" t="s">
        <v>42</v>
      </c>
      <c r="S28" s="34" t="s">
        <v>43</v>
      </c>
      <c r="T28" s="32" t="s">
        <v>44</v>
      </c>
      <c r="U28" s="32" t="s">
        <v>45</v>
      </c>
      <c r="V28" s="32" t="s">
        <v>46</v>
      </c>
      <c r="W28" s="34" t="s">
        <v>47</v>
      </c>
      <c r="X28" s="84" t="s">
        <v>48</v>
      </c>
      <c r="Y28" s="84" t="s">
        <v>49</v>
      </c>
      <c r="Z28" s="83" t="s">
        <v>50</v>
      </c>
      <c r="AA28" s="83" t="s">
        <v>51</v>
      </c>
      <c r="AB28" s="83" t="s">
        <v>52</v>
      </c>
      <c r="AC28" s="84" t="s">
        <v>74</v>
      </c>
      <c r="AD28" s="84" t="s">
        <v>54</v>
      </c>
      <c r="AE28" s="84" t="s">
        <v>55</v>
      </c>
      <c r="AF28" s="83" t="s">
        <v>71</v>
      </c>
      <c r="AG28" s="83" t="s">
        <v>72</v>
      </c>
      <c r="AH28" s="83" t="s">
        <v>58</v>
      </c>
      <c r="AI28" s="84" t="s">
        <v>59</v>
      </c>
      <c r="AJ28" s="84" t="s">
        <v>60</v>
      </c>
      <c r="AK28" s="84" t="s">
        <v>61</v>
      </c>
      <c r="AL28" s="83" t="s">
        <v>53</v>
      </c>
      <c r="AM28" s="83" t="s">
        <v>57</v>
      </c>
      <c r="AN28" s="83" t="s">
        <v>64</v>
      </c>
      <c r="AO28" s="84" t="s">
        <v>56</v>
      </c>
      <c r="AP28" s="84" t="s">
        <v>66</v>
      </c>
      <c r="AQ28" s="84" t="s">
        <v>70</v>
      </c>
      <c r="AR28" s="83" t="s">
        <v>62</v>
      </c>
      <c r="AS28" s="83" t="s">
        <v>102</v>
      </c>
      <c r="AT28" s="83" t="s">
        <v>67</v>
      </c>
      <c r="AU28" s="84" t="s">
        <v>68</v>
      </c>
      <c r="AV28" s="84" t="s">
        <v>75</v>
      </c>
      <c r="AW28" s="84" t="s">
        <v>73</v>
      </c>
      <c r="AX28" s="83" t="s">
        <v>65</v>
      </c>
      <c r="AY28" s="83" t="s">
        <v>69</v>
      </c>
      <c r="AZ28" s="83" t="s">
        <v>76</v>
      </c>
      <c r="BA28" s="84" t="s">
        <v>77</v>
      </c>
      <c r="BB28" s="129" t="s">
        <v>78</v>
      </c>
      <c r="BC28" s="32" t="s">
        <v>79</v>
      </c>
    </row>
    <row r="29" spans="1:55" ht="22.5" customHeight="1" x14ac:dyDescent="0.2">
      <c r="A29" s="72" t="s">
        <v>103</v>
      </c>
      <c r="B29" s="41">
        <f>IF(C29&gt;0, VLOOKUP(C29,Table6[#All], 2, FALSE), "")</f>
        <v>38</v>
      </c>
      <c r="C29" s="41">
        <v>4</v>
      </c>
      <c r="D29" s="54" t="s">
        <v>83</v>
      </c>
      <c r="E29" s="61"/>
      <c r="F29" s="43"/>
      <c r="G29" s="42"/>
      <c r="H29" s="61"/>
      <c r="I29" s="43"/>
      <c r="J29" s="42"/>
      <c r="K29" s="61"/>
      <c r="L29" s="43"/>
      <c r="M29" s="42"/>
      <c r="N29" s="51"/>
      <c r="O29" s="42"/>
      <c r="P29" s="42"/>
      <c r="Q29" s="51"/>
      <c r="R29" s="42"/>
      <c r="S29" s="42"/>
      <c r="T29" s="51"/>
      <c r="U29" s="42"/>
      <c r="V29" s="42"/>
      <c r="W29" s="42"/>
      <c r="X29" s="42"/>
      <c r="Y29" s="42"/>
      <c r="Z29" s="51">
        <f>IF(AA29&gt;0, VLOOKUP(AA29,Table6[#All], 2, FALSE), "")</f>
        <v>36</v>
      </c>
      <c r="AA29" s="42">
        <v>6</v>
      </c>
      <c r="AB29" s="54" t="s">
        <v>83</v>
      </c>
      <c r="AC29" s="51"/>
      <c r="AD29" s="42"/>
      <c r="AE29" s="42"/>
      <c r="AF29" s="51"/>
      <c r="AG29" s="42"/>
      <c r="AH29" s="42"/>
      <c r="AI29" s="51"/>
      <c r="AJ29" s="42"/>
      <c r="AK29" s="42"/>
      <c r="AL29" s="51"/>
      <c r="AM29" s="42"/>
      <c r="AN29" s="42"/>
      <c r="AO29" s="51">
        <f>IF(AP29&gt;0, VLOOKUP(AP29,Table9[#All], 2, FALSE), "")</f>
        <v>58</v>
      </c>
      <c r="AP29" s="42">
        <v>2</v>
      </c>
      <c r="AQ29" s="53" t="s">
        <v>82</v>
      </c>
      <c r="AR29" s="51">
        <f>IF(AS29&gt;0, VLOOKUP(AS29,Table9[#All], 2, FALSE), "")</f>
        <v>56</v>
      </c>
      <c r="AS29" s="42">
        <v>3</v>
      </c>
      <c r="AT29" s="53" t="s">
        <v>82</v>
      </c>
      <c r="AU29" s="51">
        <f>IF(AV29&gt;0, VLOOKUP(AV29,Table9[#All], 2, FALSE), "")</f>
        <v>48</v>
      </c>
      <c r="AV29" s="42">
        <v>10</v>
      </c>
      <c r="AW29" s="56">
        <v>5</v>
      </c>
      <c r="AX29" s="51">
        <f>IF(AY29&gt;0, VLOOKUP(AY29,Table9[#All], 2, FALSE), "")</f>
        <v>60</v>
      </c>
      <c r="AY29" s="42">
        <v>1</v>
      </c>
      <c r="AZ29" s="56">
        <v>7</v>
      </c>
      <c r="BA29" s="125">
        <f t="shared" ref="BA29:BA53" si="2">SUM(B29,E29,H29,K29,N29,Q29,T29,W29,Z29,AC29,AF29,AI29,AL29,AO29,AR29,AU29,AX29)</f>
        <v>296</v>
      </c>
      <c r="BB29" s="130" cm="1">
        <f t="array" ref="BB29">SUM(IFERROR(LARGE((B29,E29,H29,K29,N29,Q29,T29,W29,Z29,AC29,AF29,AI29,AL29,AO29,AR29,AU29,AX29),{1,2,3,4,5,6,7}), 0))</f>
        <v>296</v>
      </c>
      <c r="BC29" s="132">
        <f>MIN(IF(BA29&lt;&gt;0, BA29), IF(BB29&lt;&gt;0, BB29))</f>
        <v>296</v>
      </c>
    </row>
    <row r="30" spans="1:55" ht="22.5" customHeight="1" x14ac:dyDescent="0.2">
      <c r="A30" s="72" t="s">
        <v>104</v>
      </c>
      <c r="B30" s="42"/>
      <c r="C30" s="42"/>
      <c r="D30" s="42"/>
      <c r="E30" s="51"/>
      <c r="F30" s="42"/>
      <c r="G30" s="42"/>
      <c r="H30" s="51">
        <f>IF(I30&gt;0, VLOOKUP(I30,Table9[#All], 2, FALSE), "")</f>
        <v>58</v>
      </c>
      <c r="I30" s="42">
        <v>2</v>
      </c>
      <c r="J30" s="53" t="s">
        <v>82</v>
      </c>
      <c r="K30" s="51"/>
      <c r="L30" s="42"/>
      <c r="M30" s="42"/>
      <c r="N30" s="51">
        <f>IF(O30&gt;0, VLOOKUP(O30,Table12[#All], 2, FALSE), "")</f>
        <v>24</v>
      </c>
      <c r="O30" s="42">
        <v>3</v>
      </c>
      <c r="P30" s="77" t="s">
        <v>105</v>
      </c>
      <c r="Q30" s="51"/>
      <c r="R30" s="42"/>
      <c r="S30" s="42"/>
      <c r="T30" s="51"/>
      <c r="U30" s="42"/>
      <c r="V30" s="42"/>
      <c r="W30" s="42"/>
      <c r="X30" s="42"/>
      <c r="Y30" s="42"/>
      <c r="Z30" s="51">
        <f>IF(AA30&gt;0, VLOOKUP(AA30,Table14[#All], 2, FALSE), "")</f>
        <v>4</v>
      </c>
      <c r="AA30" s="42">
        <v>4</v>
      </c>
      <c r="AB30" s="78" t="s">
        <v>106</v>
      </c>
      <c r="AC30" s="51"/>
      <c r="AD30" s="42"/>
      <c r="AE30" s="42"/>
      <c r="AF30" s="51"/>
      <c r="AG30" s="42"/>
      <c r="AH30" s="42"/>
      <c r="AI30" s="51"/>
      <c r="AJ30" s="42"/>
      <c r="AK30" s="42"/>
      <c r="AL30" s="51">
        <f>IF(AM30&gt;0, VLOOKUP(AM30,Table9[#All], 2, FALSE), "")</f>
        <v>51</v>
      </c>
      <c r="AM30" s="42">
        <v>7</v>
      </c>
      <c r="AN30" s="53" t="s">
        <v>82</v>
      </c>
      <c r="AO30" s="51">
        <f>IF(AP30&gt;0, VLOOKUP(AP30,Table13[#All], 2, FALSE), "")</f>
        <v>13</v>
      </c>
      <c r="AP30" s="42">
        <v>5</v>
      </c>
      <c r="AQ30" s="73" t="s">
        <v>107</v>
      </c>
      <c r="AR30" s="51"/>
      <c r="AS30" s="42"/>
      <c r="AT30" s="42"/>
      <c r="AU30" s="51"/>
      <c r="AV30" s="42"/>
      <c r="AW30" s="42"/>
      <c r="AX30" s="51"/>
      <c r="AY30" s="42"/>
      <c r="AZ30" s="42"/>
      <c r="BA30" s="125">
        <f t="shared" si="2"/>
        <v>150</v>
      </c>
      <c r="BB30" s="130" cm="1">
        <f t="array" ref="BB30">SUM(IFERROR(LARGE((B30,E30,H30,K30,N30,Q30,T30,W30,Z30,AC30,AF30,AI30,AL30,AO30,AR30,AU30,AX30),{1,2,3,4,5,6,7}), 0))</f>
        <v>150</v>
      </c>
      <c r="BC30" s="132">
        <f t="shared" ref="BC30:BC53" si="3">MIN(IF(BA30&lt;&gt;0, BA30), IF(BB30&lt;&gt;0, BB30))</f>
        <v>150</v>
      </c>
    </row>
    <row r="31" spans="1:55" ht="22.5" customHeight="1" x14ac:dyDescent="0.2">
      <c r="A31" s="72" t="s">
        <v>108</v>
      </c>
      <c r="B31" s="42"/>
      <c r="C31" s="42"/>
      <c r="D31" s="42"/>
      <c r="E31" s="51"/>
      <c r="F31" s="42"/>
      <c r="G31" s="42"/>
      <c r="H31" s="51">
        <f>IF(I31&gt;0, VLOOKUP(I31,Table6[#All], 2, FALSE), "")</f>
        <v>35</v>
      </c>
      <c r="I31" s="42">
        <v>7</v>
      </c>
      <c r="J31" s="54" t="s">
        <v>83</v>
      </c>
      <c r="K31" s="51"/>
      <c r="L31" s="42"/>
      <c r="M31" s="42"/>
      <c r="N31" s="51"/>
      <c r="O31" s="42"/>
      <c r="P31" s="42"/>
      <c r="Q31" s="51"/>
      <c r="R31" s="42"/>
      <c r="S31" s="42"/>
      <c r="T31" s="51"/>
      <c r="U31" s="42"/>
      <c r="V31" s="70"/>
      <c r="W31" s="42">
        <f>IF(X31&gt;0, VLOOKUP(X31,Table5[#All], 2, FALSE), "")</f>
        <v>50</v>
      </c>
      <c r="X31" s="42">
        <v>2</v>
      </c>
      <c r="Y31" s="55" t="s">
        <v>81</v>
      </c>
      <c r="Z31" s="51">
        <f>IF(AA31&gt;0, VLOOKUP(AA31,Table12[#All], 2, FALSE), "")</f>
        <v>22</v>
      </c>
      <c r="AA31" s="42">
        <v>4</v>
      </c>
      <c r="AB31" s="74" t="s">
        <v>105</v>
      </c>
      <c r="AC31" s="51">
        <f>IF(AD31&gt;0, VLOOKUP(AD31,Table13[#All], 2, FALSE), "")</f>
        <v>13</v>
      </c>
      <c r="AD31" s="42">
        <v>5</v>
      </c>
      <c r="AE31" s="73" t="s">
        <v>107</v>
      </c>
      <c r="AF31" s="51">
        <f>IF(AG31&gt;0, VLOOKUP(AG31,Table9[#All], 2, FALSE), "")</f>
        <v>52</v>
      </c>
      <c r="AG31" s="42">
        <v>6</v>
      </c>
      <c r="AH31" s="53" t="s">
        <v>82</v>
      </c>
      <c r="AI31" s="51"/>
      <c r="AJ31" s="42"/>
      <c r="AK31" s="42"/>
      <c r="AL31" s="51"/>
      <c r="AM31" s="42"/>
      <c r="AN31" s="42"/>
      <c r="AO31" s="51">
        <f>IF(AP31&gt;0, VLOOKUP(AP31,Table5[#All], 2, FALSE), "")</f>
        <v>48</v>
      </c>
      <c r="AP31" s="42">
        <v>3</v>
      </c>
      <c r="AQ31" s="55" t="s">
        <v>81</v>
      </c>
      <c r="AR31" s="51">
        <f>IF(AS31&gt;0, VLOOKUP(AS31,Table9[#All], 2, FALSE), "")</f>
        <v>58</v>
      </c>
      <c r="AS31" s="42">
        <v>2</v>
      </c>
      <c r="AT31" s="53" t="s">
        <v>82</v>
      </c>
      <c r="AU31" s="51"/>
      <c r="AV31" s="42"/>
      <c r="AW31" s="42"/>
      <c r="AX31" s="51"/>
      <c r="AY31" s="42"/>
      <c r="AZ31" s="42"/>
      <c r="BA31" s="125">
        <f t="shared" si="2"/>
        <v>278</v>
      </c>
      <c r="BB31" s="130" cm="1">
        <f t="array" ref="BB31">SUM(IFERROR(LARGE((B31,E31,H31,K31,N31,Q31,T31,W31,Z31,AC31,AF31,AI31,AL31,AO31,AR31,AU31,AX31),{1,2,3,4,5,6,7}), 0))</f>
        <v>278</v>
      </c>
      <c r="BC31" s="132">
        <f t="shared" si="3"/>
        <v>278</v>
      </c>
    </row>
    <row r="32" spans="1:55" ht="22.5" customHeight="1" x14ac:dyDescent="0.2">
      <c r="A32" s="72" t="s">
        <v>109</v>
      </c>
      <c r="B32" s="42">
        <f>IF(C32&gt;0, VLOOKUP(C32,Table5[#All], 2, FALSE), "")</f>
        <v>43</v>
      </c>
      <c r="C32" s="42">
        <v>7</v>
      </c>
      <c r="D32" s="55" t="s">
        <v>81</v>
      </c>
      <c r="E32" s="51"/>
      <c r="F32" s="42"/>
      <c r="G32" s="42"/>
      <c r="H32" s="51">
        <f>IF(I32&gt;0, VLOOKUP(I32,Table11[#All], 2, FALSE), "")</f>
        <v>27</v>
      </c>
      <c r="I32" s="42">
        <v>7</v>
      </c>
      <c r="J32" s="62" t="s">
        <v>85</v>
      </c>
      <c r="K32" s="51"/>
      <c r="L32" s="42"/>
      <c r="M32" s="42"/>
      <c r="N32" s="51">
        <f>IF(O32&gt;0, VLOOKUP(O32,Table12[#All], 2, FALSE), "")</f>
        <v>22</v>
      </c>
      <c r="O32" s="42">
        <v>4</v>
      </c>
      <c r="P32" s="74" t="s">
        <v>105</v>
      </c>
      <c r="Q32" s="51"/>
      <c r="R32" s="42"/>
      <c r="S32" s="42"/>
      <c r="T32" s="51"/>
      <c r="U32" s="42"/>
      <c r="V32" s="70"/>
      <c r="W32" s="42"/>
      <c r="X32" s="42"/>
      <c r="Y32" s="42"/>
      <c r="Z32" s="51">
        <f>IF(AA32&gt;0, VLOOKUP(AA32,Table14[#All], 2, FALSE), "")</f>
        <v>4</v>
      </c>
      <c r="AA32" s="42">
        <v>5</v>
      </c>
      <c r="AB32" s="78" t="s">
        <v>106</v>
      </c>
      <c r="AC32" s="51"/>
      <c r="AD32" s="42"/>
      <c r="AE32" s="42"/>
      <c r="AF32" s="51">
        <f>IF(AG32&gt;0, VLOOKUP(AG32,Table6[#All], 2, FALSE), "")</f>
        <v>44</v>
      </c>
      <c r="AG32" s="42">
        <v>1</v>
      </c>
      <c r="AH32" s="54" t="s">
        <v>83</v>
      </c>
      <c r="AI32" s="51"/>
      <c r="AJ32" s="42"/>
      <c r="AK32" s="42"/>
      <c r="AL32" s="51"/>
      <c r="AM32" s="42"/>
      <c r="AN32" s="42"/>
      <c r="AO32" s="51">
        <f>IF(AP32&gt;0, VLOOKUP(AP32,Table11[#All], 2, FALSE), "")</f>
        <v>30</v>
      </c>
      <c r="AP32" s="42">
        <v>4</v>
      </c>
      <c r="AQ32" s="62" t="s">
        <v>85</v>
      </c>
      <c r="AR32" s="51">
        <f>IF(AS32&gt;0, VLOOKUP(AS32,Table11[#All], 2, FALSE), "")</f>
        <v>32</v>
      </c>
      <c r="AS32" s="42">
        <v>3</v>
      </c>
      <c r="AT32" s="62" t="s">
        <v>85</v>
      </c>
      <c r="AU32" s="51"/>
      <c r="AV32" s="42"/>
      <c r="AW32" s="42"/>
      <c r="AX32" s="51"/>
      <c r="AY32" s="42"/>
      <c r="AZ32" s="42"/>
      <c r="BA32" s="125">
        <f t="shared" si="2"/>
        <v>202</v>
      </c>
      <c r="BB32" s="130" cm="1">
        <f t="array" ref="BB32">SUM(IFERROR(LARGE((B32,E32,H32,K32,N32,Q32,T32,W32,Z32,AC32,AF32,AI32,AL32,AO32,AR32,AU32,AX32),{1,2,3,4,5,6,7}), 0))</f>
        <v>202</v>
      </c>
      <c r="BC32" s="132">
        <f t="shared" si="3"/>
        <v>202</v>
      </c>
    </row>
    <row r="33" spans="1:55" ht="22.5" customHeight="1" x14ac:dyDescent="0.2">
      <c r="A33" s="72" t="s">
        <v>110</v>
      </c>
      <c r="B33" s="42"/>
      <c r="C33" s="42"/>
      <c r="D33" s="42"/>
      <c r="E33" s="51"/>
      <c r="F33" s="42"/>
      <c r="G33" s="42"/>
      <c r="H33" s="51">
        <f>IF(I33&gt;0, VLOOKUP(I33,Table6[#All], 2, FALSE), "")</f>
        <v>37</v>
      </c>
      <c r="I33" s="42">
        <v>5</v>
      </c>
      <c r="J33" s="54" t="s">
        <v>83</v>
      </c>
      <c r="K33" s="51"/>
      <c r="L33" s="42"/>
      <c r="M33" s="42"/>
      <c r="N33" s="51"/>
      <c r="O33" s="42"/>
      <c r="P33" s="42"/>
      <c r="Q33" s="51"/>
      <c r="R33" s="42"/>
      <c r="S33" s="42"/>
      <c r="T33" s="51"/>
      <c r="U33" s="42"/>
      <c r="V33" s="70"/>
      <c r="W33" s="42"/>
      <c r="X33" s="42"/>
      <c r="Y33" s="42"/>
      <c r="Z33" s="51">
        <f>IF(AA33&gt;0, VLOOKUP(AA33,Table14[#All], 2, FALSE), "")</f>
        <v>4</v>
      </c>
      <c r="AA33" s="42">
        <v>2</v>
      </c>
      <c r="AB33" s="78" t="s">
        <v>106</v>
      </c>
      <c r="AC33" s="51"/>
      <c r="AD33" s="42"/>
      <c r="AE33" s="42"/>
      <c r="AF33" s="51">
        <f>IF(AG33&gt;0, VLOOKUP(AG33,Table6[#All], 2, FALSE), "")</f>
        <v>36</v>
      </c>
      <c r="AG33" s="42">
        <v>6</v>
      </c>
      <c r="AH33" s="54" t="s">
        <v>83</v>
      </c>
      <c r="AI33" s="51"/>
      <c r="AJ33" s="42"/>
      <c r="AK33" s="42"/>
      <c r="AL33" s="51"/>
      <c r="AM33" s="42"/>
      <c r="AN33" s="42"/>
      <c r="AO33" s="51">
        <f>IF(AP33&gt;0, VLOOKUP(AP33,Table6[#All], 2, FALSE), "")</f>
        <v>35</v>
      </c>
      <c r="AP33" s="42">
        <v>7</v>
      </c>
      <c r="AQ33" s="54" t="s">
        <v>83</v>
      </c>
      <c r="AR33" s="51">
        <f>IF(AS33&gt;0, VLOOKUP(AS33,Table5[#All], 2, FALSE), "")</f>
        <v>44</v>
      </c>
      <c r="AS33" s="42">
        <v>6</v>
      </c>
      <c r="AT33" s="55" t="s">
        <v>81</v>
      </c>
      <c r="AU33" s="51"/>
      <c r="AV33" s="42"/>
      <c r="AW33" s="42"/>
      <c r="AX33" s="51">
        <f>IF(AY33&gt;0, VLOOKUP(AY33,Table9[#All], 2, FALSE), "")</f>
        <v>54</v>
      </c>
      <c r="AY33" s="42">
        <v>4</v>
      </c>
      <c r="AZ33" s="56">
        <v>6</v>
      </c>
      <c r="BA33" s="125">
        <f t="shared" si="2"/>
        <v>210</v>
      </c>
      <c r="BB33" s="130" cm="1">
        <f t="array" ref="BB33">SUM(IFERROR(LARGE((B33,E33,H33,K33,N33,Q33,T33,W33,Z33,AC33,AF33,AI33,AL33,AO33,AR33,AU33,AX33),{1,2,3,4,5,6,7}), 0))</f>
        <v>210</v>
      </c>
      <c r="BC33" s="132">
        <f t="shared" si="3"/>
        <v>210</v>
      </c>
    </row>
    <row r="34" spans="1:55" ht="22.5" customHeight="1" x14ac:dyDescent="0.2">
      <c r="A34" s="72" t="s">
        <v>111</v>
      </c>
      <c r="B34" s="42"/>
      <c r="C34" s="42"/>
      <c r="D34" s="42"/>
      <c r="E34" s="51"/>
      <c r="F34" s="42"/>
      <c r="G34" s="42"/>
      <c r="H34" s="51">
        <f>IF(I34&gt;0, VLOOKUP(I34,Table9[#All], 2, FALSE), "")</f>
        <v>51</v>
      </c>
      <c r="I34" s="42">
        <v>7</v>
      </c>
      <c r="J34" s="53" t="s">
        <v>82</v>
      </c>
      <c r="K34" s="51">
        <f>IF(L34&gt;0, VLOOKUP(L34,Table5[#All], 2, FALSE), "")</f>
        <v>48</v>
      </c>
      <c r="L34" s="42">
        <v>3</v>
      </c>
      <c r="M34" s="54" t="s">
        <v>83</v>
      </c>
      <c r="N34" s="51">
        <f>IF(O34&gt;0, VLOOKUP(O34,Table9[#All], 2, FALSE), "")</f>
        <v>58</v>
      </c>
      <c r="O34" s="42">
        <v>2</v>
      </c>
      <c r="P34" s="53" t="s">
        <v>82</v>
      </c>
      <c r="Q34" s="51"/>
      <c r="R34" s="42"/>
      <c r="S34" s="42"/>
      <c r="T34" s="51"/>
      <c r="U34" s="42"/>
      <c r="V34" s="42"/>
      <c r="W34" s="42"/>
      <c r="X34" s="42"/>
      <c r="Y34" s="42"/>
      <c r="Z34" s="51">
        <f>IF(AA34&gt;0, VLOOKUP(AA34,Table12[#All], 2, FALSE), "")</f>
        <v>26</v>
      </c>
      <c r="AA34" s="42">
        <v>2</v>
      </c>
      <c r="AB34" s="74" t="s">
        <v>105</v>
      </c>
      <c r="AC34" s="51"/>
      <c r="AD34" s="42"/>
      <c r="AE34" s="42"/>
      <c r="AF34" s="51">
        <f>IF(AG34&gt;0, VLOOKUP(AG34,Table5[#All], 2, FALSE), "")</f>
        <v>45</v>
      </c>
      <c r="AG34" s="42">
        <v>5</v>
      </c>
      <c r="AH34" s="55" t="s">
        <v>81</v>
      </c>
      <c r="AI34" s="51"/>
      <c r="AJ34" s="42"/>
      <c r="AK34" s="42"/>
      <c r="AL34" s="51"/>
      <c r="AM34" s="42"/>
      <c r="AN34" s="42"/>
      <c r="AO34" s="51">
        <f>IF(AP34&gt;0, VLOOKUP(AP34,Table5[#All], 2, FALSE), "")</f>
        <v>52</v>
      </c>
      <c r="AP34" s="42">
        <v>1</v>
      </c>
      <c r="AQ34" s="55" t="s">
        <v>81</v>
      </c>
      <c r="AR34" s="51">
        <f>IF(AS34&gt;0, VLOOKUP(AS34,Table6[#All], 2, FALSE), "")</f>
        <v>34</v>
      </c>
      <c r="AS34" s="42">
        <v>8</v>
      </c>
      <c r="AT34" s="54" t="s">
        <v>83</v>
      </c>
      <c r="AU34" s="51">
        <f>IF(AV34&gt;0, VLOOKUP(AV34,Table9[#All], 2, FALSE), "")</f>
        <v>56</v>
      </c>
      <c r="AV34" s="42">
        <v>3</v>
      </c>
      <c r="AW34" s="56">
        <v>7</v>
      </c>
      <c r="AX34" s="51"/>
      <c r="AY34" s="42"/>
      <c r="AZ34" s="42"/>
      <c r="BA34" s="125">
        <f t="shared" si="2"/>
        <v>370</v>
      </c>
      <c r="BB34" s="130" cm="1">
        <f t="array" ref="BB34">SUM(IFERROR(LARGE((B34,E34,H34,K34,N34,Q34,T34,W34,Z34,AC34,AF34,AI34,AL34,AO34,AR34,AU34,AX34),{1,2,3,4,5,6,7}), 0))</f>
        <v>344</v>
      </c>
      <c r="BC34" s="132">
        <f t="shared" si="3"/>
        <v>344</v>
      </c>
    </row>
    <row r="35" spans="1:55" ht="22.5" customHeight="1" x14ac:dyDescent="0.2">
      <c r="A35" s="72" t="s">
        <v>112</v>
      </c>
      <c r="B35" s="42"/>
      <c r="C35" s="42"/>
      <c r="D35" s="42"/>
      <c r="E35" s="51"/>
      <c r="F35" s="42"/>
      <c r="G35" s="42"/>
      <c r="H35" s="51">
        <f>IF(I35&gt;0, VLOOKUP(I35,Table5[#All], 2, FALSE), "")</f>
        <v>43</v>
      </c>
      <c r="I35" s="42">
        <v>7</v>
      </c>
      <c r="J35" s="55" t="s">
        <v>81</v>
      </c>
      <c r="K35" s="51"/>
      <c r="L35" s="42"/>
      <c r="M35" s="42"/>
      <c r="N35" s="51">
        <f>IF(O35&gt;0, VLOOKUP(O35,Table9[#All], 2, FALSE), "")</f>
        <v>53</v>
      </c>
      <c r="O35" s="42">
        <v>5</v>
      </c>
      <c r="P35" s="53" t="s">
        <v>82</v>
      </c>
      <c r="Q35" s="51">
        <f>IF(R35&gt;0, VLOOKUP(R35,Table6[#All], 2, FALSE), "")</f>
        <v>40</v>
      </c>
      <c r="R35" s="42">
        <v>3</v>
      </c>
      <c r="S35" s="54" t="s">
        <v>83</v>
      </c>
      <c r="T35" s="51"/>
      <c r="U35" s="42"/>
      <c r="V35" s="42"/>
      <c r="W35" s="42"/>
      <c r="X35" s="42"/>
      <c r="Y35" s="42"/>
      <c r="Z35" s="51">
        <f>IF(AA35&gt;0, VLOOKUP(AA35,Table5[#All], 2, FALSE), "")</f>
        <v>48</v>
      </c>
      <c r="AA35" s="42">
        <v>3</v>
      </c>
      <c r="AB35" s="55" t="s">
        <v>81</v>
      </c>
      <c r="AC35" s="51"/>
      <c r="AD35" s="42"/>
      <c r="AE35" s="42"/>
      <c r="AF35" s="51">
        <f>IF(AG35&gt;0, VLOOKUP(AG35,Table5[#All], 2, FALSE), "")</f>
        <v>50</v>
      </c>
      <c r="AG35" s="42">
        <v>2</v>
      </c>
      <c r="AH35" s="55" t="s">
        <v>81</v>
      </c>
      <c r="AI35" s="51"/>
      <c r="AJ35" s="42"/>
      <c r="AK35" s="42"/>
      <c r="AL35" s="51"/>
      <c r="AM35" s="42"/>
      <c r="AN35" s="42"/>
      <c r="AO35" s="51">
        <f>IF(AP35&gt;0, VLOOKUP(AP35,Table6[#All], 2, FALSE), "")</f>
        <v>34</v>
      </c>
      <c r="AP35" s="42">
        <v>8</v>
      </c>
      <c r="AQ35" s="54" t="s">
        <v>83</v>
      </c>
      <c r="AR35" s="51">
        <f>IF(AS35&gt;0, VLOOKUP(AS35,Table6[#All], 2, FALSE), "")</f>
        <v>35</v>
      </c>
      <c r="AS35" s="42">
        <v>7</v>
      </c>
      <c r="AT35" s="54" t="s">
        <v>83</v>
      </c>
      <c r="AU35" s="51"/>
      <c r="AV35" s="42"/>
      <c r="AW35" s="42"/>
      <c r="AX35" s="51"/>
      <c r="AY35" s="42"/>
      <c r="AZ35" s="42"/>
      <c r="BA35" s="125">
        <f t="shared" si="2"/>
        <v>303</v>
      </c>
      <c r="BB35" s="130" cm="1">
        <f t="array" ref="BB35">SUM(IFERROR(LARGE((B35,E35,H35,K35,N35,Q35,T35,W35,Z35,AC35,AF35,AI35,AL35,AO35,AR35,AU35,AX35),{1,2,3,4,5,6,7}), 0))</f>
        <v>303</v>
      </c>
      <c r="BC35" s="132">
        <f t="shared" si="3"/>
        <v>303</v>
      </c>
    </row>
    <row r="36" spans="1:55" ht="22.5" customHeight="1" x14ac:dyDescent="0.2">
      <c r="A36" s="72" t="s">
        <v>113</v>
      </c>
      <c r="B36" s="42"/>
      <c r="C36" s="42"/>
      <c r="D36" s="42"/>
      <c r="E36" s="51"/>
      <c r="F36" s="42"/>
      <c r="G36" s="42"/>
      <c r="H36" s="51">
        <f>IF(I36&gt;0, VLOOKUP(I36,Table6[#All], 2, FALSE), "")</f>
        <v>42</v>
      </c>
      <c r="I36" s="42">
        <v>2</v>
      </c>
      <c r="J36" s="54" t="s">
        <v>83</v>
      </c>
      <c r="K36" s="51"/>
      <c r="L36" s="42"/>
      <c r="M36" s="42"/>
      <c r="N36" s="51">
        <f>IF(O36&gt;0, VLOOKUP(O36,Table6[#All], 2, FALSE), "")</f>
        <v>36</v>
      </c>
      <c r="O36" s="42">
        <v>6</v>
      </c>
      <c r="P36" s="54" t="s">
        <v>83</v>
      </c>
      <c r="Q36" s="51"/>
      <c r="R36" s="42"/>
      <c r="S36" s="42"/>
      <c r="T36" s="51"/>
      <c r="U36" s="42"/>
      <c r="V36" s="70"/>
      <c r="W36" s="42"/>
      <c r="X36" s="42"/>
      <c r="Y36" s="42"/>
      <c r="Z36" s="51">
        <f>IF(AA36&gt;0, VLOOKUP(AA36,Table14[#All], 2, FALSE), "")</f>
        <v>4</v>
      </c>
      <c r="AA36" s="42">
        <v>6</v>
      </c>
      <c r="AB36" s="78" t="s">
        <v>106</v>
      </c>
      <c r="AC36" s="51"/>
      <c r="AD36" s="42">
        <v>8</v>
      </c>
      <c r="AE36" s="68" t="s">
        <v>88</v>
      </c>
      <c r="AF36" s="51">
        <f>IF(AG36&gt;0, VLOOKUP(AG36,Table11[#All], 2, FALSE), "")</f>
        <v>34</v>
      </c>
      <c r="AG36" s="42">
        <v>2</v>
      </c>
      <c r="AH36" s="62" t="s">
        <v>85</v>
      </c>
      <c r="AI36" s="51"/>
      <c r="AJ36" s="42"/>
      <c r="AK36" s="42"/>
      <c r="AL36" s="51">
        <f>IF(AM36&gt;0, VLOOKUP(AM36,Table5[#All], 2, FALSE), "")</f>
        <v>46</v>
      </c>
      <c r="AM36" s="42">
        <v>4</v>
      </c>
      <c r="AN36" s="55" t="s">
        <v>81</v>
      </c>
      <c r="AO36" s="51">
        <f>IF(AP36&gt;0, VLOOKUP(AP36,Table12[#All], 2, FALSE), "")</f>
        <v>22</v>
      </c>
      <c r="AP36" s="42">
        <v>4</v>
      </c>
      <c r="AQ36" s="74" t="s">
        <v>105</v>
      </c>
      <c r="AR36" s="51">
        <f>IF(AS36&gt;0, VLOOKUP(AS36,Table12[#All], 2, FALSE), "")</f>
        <v>21</v>
      </c>
      <c r="AS36" s="42">
        <v>5</v>
      </c>
      <c r="AT36" s="74" t="s">
        <v>105</v>
      </c>
      <c r="AU36" s="51"/>
      <c r="AV36" s="42"/>
      <c r="AW36" s="42"/>
      <c r="AX36" s="51"/>
      <c r="AY36" s="42"/>
      <c r="AZ36" s="42"/>
      <c r="BA36" s="125">
        <f t="shared" si="2"/>
        <v>205</v>
      </c>
      <c r="BB36" s="130" cm="1">
        <f t="array" ref="BB36">SUM(IFERROR(LARGE((B36,E36,H36,K36,N36,Q36,T36,W36,Z36,AC36,AF36,AI36,AL36,AO36,AR36,AU36,AX36),{1,2,3,4,5,6,7}), 0))</f>
        <v>205</v>
      </c>
      <c r="BC36" s="132">
        <f t="shared" si="3"/>
        <v>205</v>
      </c>
    </row>
    <row r="37" spans="1:55" ht="22.5" customHeight="1" x14ac:dyDescent="0.2">
      <c r="A37" s="72" t="s">
        <v>114</v>
      </c>
      <c r="B37" s="42"/>
      <c r="C37" s="42"/>
      <c r="D37" s="42"/>
      <c r="E37" s="51"/>
      <c r="F37" s="42"/>
      <c r="G37" s="42"/>
      <c r="H37" s="51">
        <f>IF(I37&gt;0, VLOOKUP(I37,Table5[#All], 2, FALSE), "")</f>
        <v>48</v>
      </c>
      <c r="I37" s="42">
        <v>3</v>
      </c>
      <c r="J37" s="55" t="s">
        <v>81</v>
      </c>
      <c r="K37" s="51"/>
      <c r="L37" s="42"/>
      <c r="M37" s="42"/>
      <c r="N37" s="51"/>
      <c r="O37" s="42"/>
      <c r="P37" s="42"/>
      <c r="Q37" s="51">
        <f>IF(R37&gt;0, VLOOKUP(R37,Table6[#All], 2, FALSE), "")</f>
        <v>37</v>
      </c>
      <c r="R37" s="42">
        <v>5</v>
      </c>
      <c r="S37" s="54" t="s">
        <v>83</v>
      </c>
      <c r="T37" s="51"/>
      <c r="U37" s="42"/>
      <c r="V37" s="42"/>
      <c r="W37" s="42"/>
      <c r="X37" s="42"/>
      <c r="Y37" s="42"/>
      <c r="Z37" s="51">
        <f>IF(AA37&gt;0, VLOOKUP(AA37,Table11[#All], 2, FALSE), "")</f>
        <v>32</v>
      </c>
      <c r="AA37" s="42">
        <v>3</v>
      </c>
      <c r="AB37" s="62" t="s">
        <v>85</v>
      </c>
      <c r="AC37" s="51"/>
      <c r="AD37" s="42">
        <v>3</v>
      </c>
      <c r="AE37" s="68" t="s">
        <v>88</v>
      </c>
      <c r="AF37" s="51">
        <f>IF(AG37&gt;0, VLOOKUP(AG37,Table6[#All], 2, FALSE), "")</f>
        <v>40</v>
      </c>
      <c r="AG37" s="42">
        <v>3</v>
      </c>
      <c r="AH37" s="54" t="s">
        <v>83</v>
      </c>
      <c r="AI37" s="51"/>
      <c r="AJ37" s="42"/>
      <c r="AK37" s="42"/>
      <c r="AL37" s="51"/>
      <c r="AM37" s="42"/>
      <c r="AN37" s="42"/>
      <c r="AO37" s="51"/>
      <c r="AP37" s="42"/>
      <c r="AQ37" s="42"/>
      <c r="AR37" s="51">
        <f>IF(AS37&gt;0, VLOOKUP(AS37,Table11[#All], 2, FALSE), "")</f>
        <v>36</v>
      </c>
      <c r="AS37" s="42">
        <v>1</v>
      </c>
      <c r="AT37" s="62" t="s">
        <v>85</v>
      </c>
      <c r="AU37" s="51"/>
      <c r="AV37" s="42"/>
      <c r="AW37" s="42"/>
      <c r="AX37" s="51"/>
      <c r="AY37" s="42"/>
      <c r="AZ37" s="42"/>
      <c r="BA37" s="125">
        <f t="shared" si="2"/>
        <v>193</v>
      </c>
      <c r="BB37" s="130" cm="1">
        <f t="array" ref="BB37">SUM(IFERROR(LARGE((B37,E37,H37,K37,N37,Q37,T37,W37,Z37,AC37,AF37,AI37,AL37,AO37,AR37,AU37,AX37),{1,2,3,4,5,6,7}), 0))</f>
        <v>193</v>
      </c>
      <c r="BC37" s="132">
        <f t="shared" si="3"/>
        <v>193</v>
      </c>
    </row>
    <row r="38" spans="1:55" ht="22.5" customHeight="1" x14ac:dyDescent="0.2">
      <c r="A38" s="72" t="s">
        <v>115</v>
      </c>
      <c r="B38" s="42"/>
      <c r="C38" s="42"/>
      <c r="D38" s="42"/>
      <c r="E38" s="51"/>
      <c r="F38" s="42"/>
      <c r="G38" s="42"/>
      <c r="H38" s="51">
        <f>IF(I38&gt;0, VLOOKUP(I38,Table13[#All], 2, FALSE), "")</f>
        <v>18</v>
      </c>
      <c r="I38" s="42">
        <v>2</v>
      </c>
      <c r="J38" s="73" t="s">
        <v>107</v>
      </c>
      <c r="K38" s="51"/>
      <c r="L38" s="42"/>
      <c r="M38" s="42"/>
      <c r="N38" s="51">
        <f>IF(O38&gt;0, VLOOKUP(O38,Table12[#All], 2, FALSE), "")</f>
        <v>26</v>
      </c>
      <c r="O38" s="42">
        <v>2</v>
      </c>
      <c r="P38" s="74" t="s">
        <v>105</v>
      </c>
      <c r="Q38" s="51"/>
      <c r="R38" s="42"/>
      <c r="S38" s="42"/>
      <c r="T38" s="51"/>
      <c r="U38" s="42"/>
      <c r="V38" s="70"/>
      <c r="W38" s="42"/>
      <c r="X38" s="42"/>
      <c r="Y38" s="42"/>
      <c r="Z38" s="51">
        <f>IF(AA38&gt;0, VLOOKUP(AA38,Table14[#All], 2, FALSE), "")</f>
        <v>4</v>
      </c>
      <c r="AA38" s="42">
        <v>7</v>
      </c>
      <c r="AB38" s="78" t="s">
        <v>106</v>
      </c>
      <c r="AC38" s="51"/>
      <c r="AD38" s="42"/>
      <c r="AE38" s="42"/>
      <c r="AF38" s="51">
        <f>IF(AG38&gt;0, VLOOKUP(AG38,Table11[#All], 2, FALSE), "")</f>
        <v>36</v>
      </c>
      <c r="AG38" s="42">
        <v>1</v>
      </c>
      <c r="AH38" s="62" t="s">
        <v>85</v>
      </c>
      <c r="AI38" s="51"/>
      <c r="AJ38" s="42"/>
      <c r="AK38" s="42"/>
      <c r="AL38" s="51">
        <f>IF(AM38&gt;0, VLOOKUP(AM38,Table5[#All], 2, FALSE), "")</f>
        <v>45</v>
      </c>
      <c r="AM38" s="42">
        <v>5</v>
      </c>
      <c r="AN38" s="55" t="s">
        <v>81</v>
      </c>
      <c r="AO38" s="51">
        <f>IF(AP38&gt;0, VLOOKUP(AP38,Table13[#All], 2, FALSE), "")</f>
        <v>18</v>
      </c>
      <c r="AP38" s="42">
        <v>2</v>
      </c>
      <c r="AQ38" s="73" t="s">
        <v>107</v>
      </c>
      <c r="AR38" s="51">
        <f>IF(AS38&gt;0, VLOOKUP(AS38,Table13[#All], 2, FALSE), "")</f>
        <v>13</v>
      </c>
      <c r="AS38" s="42">
        <v>5</v>
      </c>
      <c r="AT38" s="73" t="s">
        <v>107</v>
      </c>
      <c r="AU38" s="51"/>
      <c r="AV38" s="42"/>
      <c r="AW38" s="42"/>
      <c r="AX38" s="51"/>
      <c r="AY38" s="42"/>
      <c r="AZ38" s="42"/>
      <c r="BA38" s="125">
        <f t="shared" si="2"/>
        <v>160</v>
      </c>
      <c r="BB38" s="130" cm="1">
        <f t="array" ref="BB38">SUM(IFERROR(LARGE((B38,E38,H38,K38,N38,Q38,T38,W38,Z38,AC38,AF38,AI38,AL38,AO38,AR38,AU38,AX38),{1,2,3,4,5,6,7}), 0))</f>
        <v>160</v>
      </c>
      <c r="BC38" s="132">
        <f t="shared" si="3"/>
        <v>160</v>
      </c>
    </row>
    <row r="39" spans="1:55" ht="22.5" customHeight="1" x14ac:dyDescent="0.2">
      <c r="A39" s="72" t="s">
        <v>116</v>
      </c>
      <c r="B39" s="42">
        <f>IF(C39&gt;0, VLOOKUP(C39,Table5[#All], 2, FALSE), "")</f>
        <v>52</v>
      </c>
      <c r="C39" s="42">
        <v>1</v>
      </c>
      <c r="D39" s="55" t="s">
        <v>81</v>
      </c>
      <c r="E39" s="51"/>
      <c r="F39" s="42"/>
      <c r="G39" s="42"/>
      <c r="H39" s="51">
        <f>IF(I39&gt;0, VLOOKUP(I39,Table5[#All], 2, FALSE), "")</f>
        <v>42</v>
      </c>
      <c r="I39" s="42">
        <v>8</v>
      </c>
      <c r="J39" s="55" t="s">
        <v>81</v>
      </c>
      <c r="K39" s="51"/>
      <c r="L39" s="42"/>
      <c r="M39" s="42"/>
      <c r="N39" s="51">
        <f>IF(O39&gt;0, VLOOKUP(O39,Table5[#All], 2, FALSE), "")</f>
        <v>48</v>
      </c>
      <c r="O39" s="42">
        <v>3</v>
      </c>
      <c r="P39" s="55" t="s">
        <v>81</v>
      </c>
      <c r="Q39" s="51"/>
      <c r="R39" s="42"/>
      <c r="S39" s="42"/>
      <c r="T39" s="51"/>
      <c r="U39" s="42"/>
      <c r="V39" s="42"/>
      <c r="W39" s="42"/>
      <c r="X39" s="42"/>
      <c r="Y39" s="42"/>
      <c r="Z39" s="51">
        <f>IF(AA39&gt;0, VLOOKUP(AA39,Table5[#All], 2, FALSE), "")</f>
        <v>44</v>
      </c>
      <c r="AA39" s="42">
        <v>6</v>
      </c>
      <c r="AB39" s="55" t="s">
        <v>81</v>
      </c>
      <c r="AC39" s="51">
        <f>IF(AD39&gt;0, VLOOKUP(AD39,Table11[#All], 2, FALSE), "")</f>
        <v>28</v>
      </c>
      <c r="AD39" s="42">
        <v>6</v>
      </c>
      <c r="AE39" s="62" t="s">
        <v>85</v>
      </c>
      <c r="AF39" s="51">
        <f>IF(AG39&gt;0, VLOOKUP(AG39,Table5[#All], 2, FALSE), "")</f>
        <v>52</v>
      </c>
      <c r="AG39" s="42">
        <v>1</v>
      </c>
      <c r="AH39" s="55" t="s">
        <v>81</v>
      </c>
      <c r="AI39" s="51"/>
      <c r="AJ39" s="42"/>
      <c r="AK39" s="42"/>
      <c r="AL39" s="51"/>
      <c r="AM39" s="42"/>
      <c r="AN39" s="42"/>
      <c r="AO39" s="51">
        <f>IF(AP39&gt;0, VLOOKUP(AP39,Table6[#All], 2, FALSE), "")</f>
        <v>40</v>
      </c>
      <c r="AP39" s="42">
        <v>3</v>
      </c>
      <c r="AQ39" s="54" t="s">
        <v>83</v>
      </c>
      <c r="AR39" s="51">
        <f>IF(AS39&gt;0, VLOOKUP(AS39,Table5[#All], 2, FALSE), "")</f>
        <v>43</v>
      </c>
      <c r="AS39" s="42">
        <v>7</v>
      </c>
      <c r="AT39" s="55" t="s">
        <v>81</v>
      </c>
      <c r="AU39" s="51"/>
      <c r="AV39" s="42"/>
      <c r="AW39" s="42"/>
      <c r="AX39" s="51"/>
      <c r="AY39" s="42"/>
      <c r="AZ39" s="42"/>
      <c r="BA39" s="125">
        <f t="shared" si="2"/>
        <v>349</v>
      </c>
      <c r="BB39" s="130" cm="1">
        <f t="array" ref="BB39">SUM(IFERROR(LARGE((B39,E39,H39,K39,N39,Q39,T39,W39,Z39,AC39,AF39,AI39,AL39,AO39,AR39,AU39,AX39),{1,2,3,4,5,6,7}), 0))</f>
        <v>321</v>
      </c>
      <c r="BC39" s="132">
        <f t="shared" si="3"/>
        <v>321</v>
      </c>
    </row>
    <row r="40" spans="1:55" ht="22.5" customHeight="1" x14ac:dyDescent="0.2">
      <c r="A40" s="72" t="s">
        <v>117</v>
      </c>
      <c r="B40" s="42"/>
      <c r="C40" s="42"/>
      <c r="D40" s="42"/>
      <c r="E40" s="51"/>
      <c r="F40" s="42"/>
      <c r="G40" s="42"/>
      <c r="H40" s="51" t="str">
        <f>IF(I40&gt;0, VLOOKUP(I40,Table11[#All], 2, FALSE), "")</f>
        <v/>
      </c>
      <c r="I40" s="42"/>
      <c r="J40" s="62" t="s">
        <v>85</v>
      </c>
      <c r="K40" s="51"/>
      <c r="L40" s="42"/>
      <c r="M40" s="42"/>
      <c r="N40" s="51"/>
      <c r="O40" s="42"/>
      <c r="P40" s="65"/>
      <c r="Q40" s="51"/>
      <c r="R40" s="42"/>
      <c r="S40" s="42"/>
      <c r="T40" s="51"/>
      <c r="U40" s="42"/>
      <c r="V40" s="70"/>
      <c r="W40" s="42"/>
      <c r="X40" s="42"/>
      <c r="Y40" s="42"/>
      <c r="Z40" s="51">
        <f>IF(AA40&gt;0, VLOOKUP(AA40,Table11[#All], 2, FALSE), "")</f>
        <v>26</v>
      </c>
      <c r="AA40" s="42">
        <v>8</v>
      </c>
      <c r="AB40" s="62" t="s">
        <v>85</v>
      </c>
      <c r="AC40" s="51"/>
      <c r="AD40" s="42"/>
      <c r="AE40" s="42"/>
      <c r="AF40" s="51"/>
      <c r="AG40" s="42"/>
      <c r="AH40" s="42"/>
      <c r="AI40" s="51"/>
      <c r="AJ40" s="42"/>
      <c r="AK40" s="42"/>
      <c r="AL40" s="51">
        <f>IF(AM40&gt;0, VLOOKUP(AM40,Table9[#All], 2, FALSE), "")</f>
        <v>58</v>
      </c>
      <c r="AM40" s="42">
        <v>2</v>
      </c>
      <c r="AN40" s="53" t="s">
        <v>82</v>
      </c>
      <c r="AO40" s="51">
        <f>IF(AP40&gt;0, VLOOKUP(AP40,Table12[#All], 2, FALSE), "")</f>
        <v>26</v>
      </c>
      <c r="AP40" s="42">
        <v>2</v>
      </c>
      <c r="AQ40" s="74" t="s">
        <v>105</v>
      </c>
      <c r="AR40" s="51"/>
      <c r="AS40" s="42"/>
      <c r="AT40" s="42"/>
      <c r="AU40" s="51"/>
      <c r="AV40" s="42"/>
      <c r="AW40" s="42"/>
      <c r="AX40" s="51">
        <f>IF(AY40&gt;0, VLOOKUP(AY40,Table9[#All], 2, FALSE), "")</f>
        <v>51</v>
      </c>
      <c r="AY40" s="42">
        <v>7</v>
      </c>
      <c r="AZ40" s="56">
        <v>5</v>
      </c>
      <c r="BA40" s="125">
        <f t="shared" si="2"/>
        <v>161</v>
      </c>
      <c r="BB40" s="130" cm="1">
        <f t="array" ref="BB40">SUM(IFERROR(LARGE((B40,E40,H40,K40,N40,Q40,T40,W40,Z40,AC40,AF40,AI40,AL40,AO40,AR40,AU40,AX40),{1,2,3,4,5,6,7}), 0))</f>
        <v>161</v>
      </c>
      <c r="BC40" s="132">
        <f t="shared" si="3"/>
        <v>161</v>
      </c>
    </row>
    <row r="41" spans="1:55" ht="22.5" customHeight="1" x14ac:dyDescent="0.2">
      <c r="A41" s="72" t="s">
        <v>118</v>
      </c>
      <c r="B41" s="42"/>
      <c r="C41" s="42"/>
      <c r="D41" s="42"/>
      <c r="E41" s="51"/>
      <c r="F41" s="42"/>
      <c r="G41" s="42"/>
      <c r="H41" s="51">
        <f>IF(I41&gt;0, VLOOKUP(I41,Table12[#All], 2, FALSE), "")</f>
        <v>20</v>
      </c>
      <c r="I41" s="42">
        <v>6</v>
      </c>
      <c r="J41" s="74" t="s">
        <v>105</v>
      </c>
      <c r="K41" s="51"/>
      <c r="L41" s="42"/>
      <c r="M41" s="42"/>
      <c r="N41" s="51"/>
      <c r="O41" s="42"/>
      <c r="P41" s="42"/>
      <c r="Q41" s="51"/>
      <c r="R41" s="42"/>
      <c r="S41" s="42"/>
      <c r="T41" s="51"/>
      <c r="U41" s="42"/>
      <c r="V41" s="42"/>
      <c r="W41" s="42"/>
      <c r="X41" s="42"/>
      <c r="Y41" s="42"/>
      <c r="Z41" s="51">
        <f>IF(AA41&gt;0, VLOOKUP(AA41,Table11[#All], 2, FALSE), "")</f>
        <v>27</v>
      </c>
      <c r="AA41" s="42">
        <v>7</v>
      </c>
      <c r="AB41" s="62" t="s">
        <v>85</v>
      </c>
      <c r="AC41" s="51"/>
      <c r="AD41" s="42"/>
      <c r="AE41" s="42"/>
      <c r="AF41" s="51"/>
      <c r="AG41" s="42"/>
      <c r="AH41" s="42"/>
      <c r="AI41" s="51"/>
      <c r="AJ41" s="42"/>
      <c r="AK41" s="42"/>
      <c r="AL41" s="51">
        <f>IF(AM41&gt;0, VLOOKUP(AM41,Table6[#All], 2, FALSE), "")</f>
        <v>40</v>
      </c>
      <c r="AM41" s="42">
        <v>3</v>
      </c>
      <c r="AN41" s="54" t="s">
        <v>83</v>
      </c>
      <c r="AO41" s="51"/>
      <c r="AP41" s="42"/>
      <c r="AQ41" s="42"/>
      <c r="AR41" s="51">
        <f>IF(AS41&gt;0, VLOOKUP(AS41,Table13[#All], 2, FALSE), "")</f>
        <v>12</v>
      </c>
      <c r="AS41" s="42">
        <v>6</v>
      </c>
      <c r="AT41" s="73" t="s">
        <v>107</v>
      </c>
      <c r="AU41" s="51">
        <f>IF(AV41&gt;0, VLOOKUP(AV41,Table9[#All], 2, FALSE), "")</f>
        <v>50</v>
      </c>
      <c r="AV41" s="42">
        <v>8</v>
      </c>
      <c r="AW41" s="56">
        <v>6</v>
      </c>
      <c r="AX41" s="51"/>
      <c r="AY41" s="42"/>
      <c r="AZ41" s="42"/>
      <c r="BA41" s="125">
        <f t="shared" si="2"/>
        <v>149</v>
      </c>
      <c r="BB41" s="130" cm="1">
        <f t="array" ref="BB41">SUM(IFERROR(LARGE((B41,E41,H41,K41,N41,Q41,T41,W41,Z41,AC41,AF41,AI41,AL41,AO41,AR41,AU41,AX41),{1,2,3,4,5,6,7}), 0))</f>
        <v>149</v>
      </c>
      <c r="BC41" s="132">
        <f t="shared" si="3"/>
        <v>149</v>
      </c>
    </row>
    <row r="42" spans="1:55" ht="22.5" customHeight="1" x14ac:dyDescent="0.2">
      <c r="A42" s="72" t="s">
        <v>119</v>
      </c>
      <c r="B42" s="42"/>
      <c r="C42" s="42"/>
      <c r="D42" s="42"/>
      <c r="E42" s="51"/>
      <c r="F42" s="42"/>
      <c r="G42" s="42"/>
      <c r="H42" s="51">
        <f>IF(I42&gt;0, VLOOKUP(I42,Table11[#All], 2, FALSE), "")</f>
        <v>28</v>
      </c>
      <c r="I42" s="42">
        <v>6</v>
      </c>
      <c r="J42" s="62" t="s">
        <v>85</v>
      </c>
      <c r="K42" s="51"/>
      <c r="L42" s="42"/>
      <c r="M42" s="42"/>
      <c r="N42" s="51">
        <f>IF(O42&gt;0, VLOOKUP(O42,Table12[#All], 2, FALSE), "")</f>
        <v>21</v>
      </c>
      <c r="O42" s="42">
        <v>5</v>
      </c>
      <c r="P42" s="74" t="s">
        <v>105</v>
      </c>
      <c r="Q42" s="51">
        <f>IF(R42&gt;0, VLOOKUP(R42,Table6[#All], 2, FALSE), "")</f>
        <v>35</v>
      </c>
      <c r="R42" s="42">
        <v>7</v>
      </c>
      <c r="S42" s="54" t="s">
        <v>83</v>
      </c>
      <c r="T42" s="51"/>
      <c r="U42" s="42"/>
      <c r="V42" s="42"/>
      <c r="W42" s="42"/>
      <c r="X42" s="42"/>
      <c r="Y42" s="42"/>
      <c r="Z42" s="51">
        <f>IF(AA42&gt;0, VLOOKUP(AA42,Table13[#All], 2, FALSE), "")</f>
        <v>18</v>
      </c>
      <c r="AA42" s="42">
        <v>2</v>
      </c>
      <c r="AB42" s="73" t="s">
        <v>107</v>
      </c>
      <c r="AC42" s="51"/>
      <c r="AD42" s="42"/>
      <c r="AE42" s="42"/>
      <c r="AF42" s="51">
        <f>IF(AG42&gt;0, VLOOKUP(AG42,Table11[#All], 2, FALSE), "")</f>
        <v>30</v>
      </c>
      <c r="AG42" s="42">
        <v>4</v>
      </c>
      <c r="AH42" s="62" t="s">
        <v>85</v>
      </c>
      <c r="AI42" s="51"/>
      <c r="AJ42" s="42"/>
      <c r="AK42" s="42"/>
      <c r="AL42" s="51">
        <f>IF(AM42&gt;0, VLOOKUP(AM42,Table5[#All], 2, FALSE), "")</f>
        <v>48</v>
      </c>
      <c r="AM42" s="42">
        <v>3</v>
      </c>
      <c r="AN42" s="55" t="s">
        <v>81</v>
      </c>
      <c r="AO42" s="51">
        <f>IF(AP42&gt;0, VLOOKUP(AP42,Table6[#All], 2, FALSE), "")</f>
        <v>38</v>
      </c>
      <c r="AP42" s="42">
        <v>4</v>
      </c>
      <c r="AQ42" s="54" t="s">
        <v>83</v>
      </c>
      <c r="AR42" s="51">
        <f>IF(AS42&gt;0, VLOOKUP(AS42,Table6[#All], 2, FALSE), "")</f>
        <v>40</v>
      </c>
      <c r="AS42" s="42">
        <v>3</v>
      </c>
      <c r="AT42" s="54" t="s">
        <v>83</v>
      </c>
      <c r="AU42" s="51"/>
      <c r="AV42" s="42"/>
      <c r="AW42" s="42"/>
      <c r="AX42" s="51"/>
      <c r="AY42" s="42"/>
      <c r="AZ42" s="42"/>
      <c r="BA42" s="125">
        <f t="shared" si="2"/>
        <v>258</v>
      </c>
      <c r="BB42" s="130" cm="1">
        <f t="array" ref="BB42">SUM(IFERROR(LARGE((B42,E42,H42,K42,N42,Q42,T42,W42,Z42,AC42,AF42,AI42,AL42,AO42,AR42,AU42,AX42),{1,2,3,4,5,6,7}), 0))</f>
        <v>240</v>
      </c>
      <c r="BC42" s="132">
        <f t="shared" si="3"/>
        <v>240</v>
      </c>
    </row>
    <row r="43" spans="1:55" ht="22.5" customHeight="1" x14ac:dyDescent="0.2">
      <c r="A43" s="72" t="s">
        <v>120</v>
      </c>
      <c r="B43" s="42">
        <f>IF(C43&gt;0, VLOOKUP(C43,Table6[#All], 2, FALSE), "")</f>
        <v>42</v>
      </c>
      <c r="C43" s="42">
        <v>2</v>
      </c>
      <c r="D43" s="54" t="s">
        <v>83</v>
      </c>
      <c r="E43" s="138"/>
      <c r="F43" s="3"/>
      <c r="G43" s="42"/>
      <c r="H43" s="51">
        <f>IF(I43&gt;0, VLOOKUP(I43,Table6[#All], 2, FALSE), "")</f>
        <v>36</v>
      </c>
      <c r="I43" s="3">
        <v>6</v>
      </c>
      <c r="J43" s="54" t="s">
        <v>83</v>
      </c>
      <c r="K43" s="138"/>
      <c r="L43" s="3"/>
      <c r="M43" s="42"/>
      <c r="N43" s="51">
        <f>IF(O43&gt;0, VLOOKUP(O43,Table6[#All], 2, FALSE), "")</f>
        <v>37</v>
      </c>
      <c r="O43" s="3">
        <v>5</v>
      </c>
      <c r="P43" s="54" t="s">
        <v>83</v>
      </c>
      <c r="Q43" s="51"/>
      <c r="R43" s="3"/>
      <c r="S43" s="42"/>
      <c r="T43" s="138"/>
      <c r="U43" s="3"/>
      <c r="V43" s="3"/>
      <c r="W43" s="42"/>
      <c r="X43" s="3"/>
      <c r="Y43" s="42"/>
      <c r="Z43" s="51">
        <f>IF(AA43&gt;0, VLOOKUP(AA43,Table12[#All], 2, FALSE), "")</f>
        <v>19</v>
      </c>
      <c r="AA43" s="3">
        <v>7</v>
      </c>
      <c r="AB43" s="74" t="s">
        <v>105</v>
      </c>
      <c r="AC43" s="138"/>
      <c r="AD43" s="3"/>
      <c r="AE43" s="42"/>
      <c r="AF43" s="51">
        <f>IF(AG43&gt;0, VLOOKUP(AG43,Table11[#All], 2, FALSE), "")</f>
        <v>29</v>
      </c>
      <c r="AG43" s="3">
        <v>5</v>
      </c>
      <c r="AH43" s="62" t="s">
        <v>85</v>
      </c>
      <c r="AI43" s="138">
        <f>IF(AJ43&gt;0, VLOOKUP(AJ43,Table5[#All], 2, FALSE), "")</f>
        <v>46</v>
      </c>
      <c r="AJ43" s="3">
        <v>4</v>
      </c>
      <c r="AK43" s="55" t="s">
        <v>81</v>
      </c>
      <c r="AL43" s="51">
        <f>IF(AM43&gt;0, VLOOKUP(AM43,Table6[#All], 2, FALSE), "")</f>
        <v>37</v>
      </c>
      <c r="AM43" s="3">
        <v>5</v>
      </c>
      <c r="AN43" s="54" t="s">
        <v>83</v>
      </c>
      <c r="AO43" s="51">
        <f>IF(AP43&gt;0, VLOOKUP(AP43,Table9[#All], 2, FALSE), "")</f>
        <v>54</v>
      </c>
      <c r="AP43" s="3">
        <v>4</v>
      </c>
      <c r="AQ43" s="53" t="s">
        <v>82</v>
      </c>
      <c r="AR43" s="51">
        <f>IF(AS43&gt;0, VLOOKUP(AS43,Table9[#All], 2, FALSE), "")</f>
        <v>52</v>
      </c>
      <c r="AS43" s="3">
        <v>6</v>
      </c>
      <c r="AT43" s="53" t="s">
        <v>82</v>
      </c>
      <c r="AU43" s="51"/>
      <c r="AV43" s="3"/>
      <c r="AW43" s="42"/>
      <c r="AX43" s="138"/>
      <c r="AY43" s="3"/>
      <c r="AZ43" s="42"/>
      <c r="BA43" s="125">
        <f t="shared" si="2"/>
        <v>352</v>
      </c>
      <c r="BB43" s="130" cm="1">
        <f t="array" ref="BB43">SUM(IFERROR(LARGE((B43,E43,H43,K43,N43,Q43,T43,W43,Z43,AC43,AF43,AI43,AL43,AO43,AR43,AU43,AX43),{1,2,3,4,5,6,7}), 0))</f>
        <v>304</v>
      </c>
      <c r="BC43" s="132">
        <f t="shared" si="3"/>
        <v>304</v>
      </c>
    </row>
    <row r="44" spans="1:55" ht="22.5" customHeight="1" x14ac:dyDescent="0.2">
      <c r="A44" s="72" t="s">
        <v>121</v>
      </c>
      <c r="B44" s="42"/>
      <c r="C44" s="42"/>
      <c r="D44" s="42"/>
      <c r="E44" s="138"/>
      <c r="F44" s="3"/>
      <c r="G44" s="42"/>
      <c r="H44" s="51"/>
      <c r="I44" s="3"/>
      <c r="J44" s="42"/>
      <c r="K44" s="138"/>
      <c r="L44" s="3"/>
      <c r="M44" s="42"/>
      <c r="N44" s="51"/>
      <c r="O44" s="3"/>
      <c r="P44" s="42"/>
      <c r="Q44" s="51">
        <f>IF(R44&gt;0, VLOOKUP(R44,Table5[#All], 2, FALSE), "")</f>
        <v>52</v>
      </c>
      <c r="R44" s="3">
        <v>1</v>
      </c>
      <c r="S44" s="55" t="s">
        <v>81</v>
      </c>
      <c r="T44" s="138"/>
      <c r="U44" s="3"/>
      <c r="V44" s="3"/>
      <c r="W44" s="42"/>
      <c r="X44" s="3"/>
      <c r="Y44" s="42"/>
      <c r="Z44" s="51">
        <f>IF(AA44&gt;0, VLOOKUP(AA44,Table12[#All], 2, FALSE), "")</f>
        <v>21</v>
      </c>
      <c r="AA44" s="3">
        <v>5</v>
      </c>
      <c r="AB44" s="74" t="s">
        <v>105</v>
      </c>
      <c r="AC44" s="138"/>
      <c r="AD44" s="3"/>
      <c r="AE44" s="42"/>
      <c r="AF44" s="51"/>
      <c r="AG44" s="3"/>
      <c r="AH44" s="42"/>
      <c r="AI44" s="138"/>
      <c r="AJ44" s="3"/>
      <c r="AK44" s="42"/>
      <c r="AL44" s="51">
        <f>IF(AM44&gt;0, VLOOKUP(AM44,Table6[#All], 2, FALSE), "")</f>
        <v>42</v>
      </c>
      <c r="AM44" s="3">
        <v>2</v>
      </c>
      <c r="AN44" s="54" t="s">
        <v>83</v>
      </c>
      <c r="AO44" s="51">
        <f>IF(AP44&gt;0, VLOOKUP(AP44,Table12[#All], 2, FALSE), "")</f>
        <v>21</v>
      </c>
      <c r="AP44" s="3">
        <v>5</v>
      </c>
      <c r="AQ44" s="77" t="s">
        <v>105</v>
      </c>
      <c r="AR44" s="51">
        <f>IF(AS44&gt;0, VLOOKUP(AS44,Table11[#All], 2, FALSE), "")</f>
        <v>26</v>
      </c>
      <c r="AS44" s="3">
        <v>8</v>
      </c>
      <c r="AT44" s="62" t="s">
        <v>85</v>
      </c>
      <c r="AU44" s="51"/>
      <c r="AV44" s="3"/>
      <c r="AW44" s="42"/>
      <c r="AX44" s="138"/>
      <c r="AY44" s="3"/>
      <c r="AZ44" s="42"/>
      <c r="BA44" s="125">
        <f t="shared" si="2"/>
        <v>162</v>
      </c>
      <c r="BB44" s="130" cm="1">
        <f t="array" ref="BB44">SUM(IFERROR(LARGE((B44,E44,H44,K44,N44,Q44,T44,W44,Z44,AC44,AF44,AI44,AL44,AO44,AR44,AU44,AX44),{1,2,3,4,5,6,7}), 0))</f>
        <v>162</v>
      </c>
      <c r="BC44" s="132">
        <f t="shared" si="3"/>
        <v>162</v>
      </c>
    </row>
    <row r="45" spans="1:55" ht="22.5" customHeight="1" x14ac:dyDescent="0.2">
      <c r="A45" s="72" t="s">
        <v>122</v>
      </c>
      <c r="B45" s="42"/>
      <c r="C45" s="42"/>
      <c r="D45" s="42"/>
      <c r="E45" s="138"/>
      <c r="F45" s="3"/>
      <c r="G45" s="42"/>
      <c r="H45" s="51">
        <f>IF(I45&gt;0, VLOOKUP(I45,Table12[#All], 2, FALSE), "")</f>
        <v>24</v>
      </c>
      <c r="I45" s="3">
        <v>3</v>
      </c>
      <c r="J45" s="74" t="s">
        <v>105</v>
      </c>
      <c r="K45" s="138"/>
      <c r="L45" s="3"/>
      <c r="M45" s="42"/>
      <c r="N45" s="51"/>
      <c r="O45" s="3"/>
      <c r="P45" s="42"/>
      <c r="Q45" s="51" t="str">
        <f>IF(R45&gt;0, VLOOKUP(R45,Table6[#All], 2, FALSE), "")</f>
        <v/>
      </c>
      <c r="R45" s="3"/>
      <c r="S45" s="54" t="s">
        <v>83</v>
      </c>
      <c r="T45" s="138"/>
      <c r="U45" s="3"/>
      <c r="V45" s="3"/>
      <c r="W45" s="42"/>
      <c r="X45" s="3"/>
      <c r="Y45" s="42"/>
      <c r="Z45" s="51">
        <f>IF(AA45&gt;0, VLOOKUP(AA45,Table5[#All], 2, FALSE), "")</f>
        <v>43</v>
      </c>
      <c r="AA45" s="3">
        <v>7</v>
      </c>
      <c r="AB45" s="55" t="s">
        <v>81</v>
      </c>
      <c r="AC45" s="138"/>
      <c r="AD45" s="3">
        <v>1</v>
      </c>
      <c r="AE45" s="68" t="s">
        <v>88</v>
      </c>
      <c r="AF45" s="51"/>
      <c r="AG45" s="3"/>
      <c r="AH45" s="42"/>
      <c r="AI45" s="138"/>
      <c r="AJ45" s="3"/>
      <c r="AK45" s="42"/>
      <c r="AL45" s="51"/>
      <c r="AM45" s="3"/>
      <c r="AN45" s="42"/>
      <c r="AO45" s="51">
        <f>IF(AP45&gt;0, VLOOKUP(AP45,Table12[#All], 2, FALSE), "")</f>
        <v>20</v>
      </c>
      <c r="AP45" s="3">
        <v>6</v>
      </c>
      <c r="AQ45" s="74" t="s">
        <v>105</v>
      </c>
      <c r="AR45" s="51">
        <f>IF(AS45&gt;0, VLOOKUP(AS45,Table12[#All], 2, FALSE), "")</f>
        <v>20</v>
      </c>
      <c r="AS45" s="3">
        <v>6</v>
      </c>
      <c r="AT45" s="74" t="s">
        <v>105</v>
      </c>
      <c r="AU45" s="51"/>
      <c r="AV45" s="3"/>
      <c r="AW45" s="42"/>
      <c r="AX45" s="138"/>
      <c r="AY45" s="3"/>
      <c r="AZ45" s="42"/>
      <c r="BA45" s="125">
        <f t="shared" si="2"/>
        <v>107</v>
      </c>
      <c r="BB45" s="130" cm="1">
        <f t="array" ref="BB45">SUM(IFERROR(LARGE((B45,E45,H45,K45,N45,Q45,T45,W45,Z45,AC45,AF45,AI45,AL45,AO45,AR45,AU45,AX45),{1,2,3,4,5,6,7}), 0))</f>
        <v>107</v>
      </c>
      <c r="BC45" s="132">
        <f t="shared" si="3"/>
        <v>107</v>
      </c>
    </row>
    <row r="46" spans="1:55" ht="22.5" customHeight="1" x14ac:dyDescent="0.2">
      <c r="A46" s="72" t="s">
        <v>123</v>
      </c>
      <c r="B46" s="42"/>
      <c r="C46" s="42"/>
      <c r="D46" s="42"/>
      <c r="E46" s="138"/>
      <c r="F46" s="3"/>
      <c r="G46" s="42"/>
      <c r="H46" s="51">
        <f>IF(I46&gt;0, VLOOKUP(I46,Table9[#All], 2, FALSE), "")</f>
        <v>52</v>
      </c>
      <c r="I46" s="3">
        <v>6</v>
      </c>
      <c r="J46" s="75" t="s">
        <v>82</v>
      </c>
      <c r="K46" s="138"/>
      <c r="L46" s="3"/>
      <c r="M46" s="42"/>
      <c r="N46" s="51"/>
      <c r="O46" s="3"/>
      <c r="P46" s="42"/>
      <c r="Q46" s="51">
        <f>IF(R46&gt;0, VLOOKUP(R46,Table5[#All], 2, FALSE), "")</f>
        <v>44</v>
      </c>
      <c r="R46" s="3">
        <v>6</v>
      </c>
      <c r="S46" s="55" t="s">
        <v>81</v>
      </c>
      <c r="T46" s="138"/>
      <c r="U46" s="3"/>
      <c r="V46" s="3"/>
      <c r="W46" s="42"/>
      <c r="X46" s="3"/>
      <c r="Y46" s="42"/>
      <c r="Z46" s="51">
        <f>IF(AA46&gt;0, VLOOKUP(AA46,Table14[#All], 2, FALSE), "")</f>
        <v>4</v>
      </c>
      <c r="AA46" s="3">
        <v>3</v>
      </c>
      <c r="AB46" s="78" t="s">
        <v>106</v>
      </c>
      <c r="AC46" s="138"/>
      <c r="AD46" s="3"/>
      <c r="AE46" s="42"/>
      <c r="AF46" s="51">
        <f>IF(AG46&gt;0, VLOOKUP(AG46,Table11[#All], 2, FALSE), "")</f>
        <v>28</v>
      </c>
      <c r="AG46" s="3">
        <v>6</v>
      </c>
      <c r="AH46" s="62" t="s">
        <v>85</v>
      </c>
      <c r="AI46" s="138"/>
      <c r="AJ46" s="3"/>
      <c r="AK46" s="42"/>
      <c r="AL46" s="51"/>
      <c r="AM46" s="3"/>
      <c r="AN46" s="42"/>
      <c r="AO46" s="51">
        <f>IF(AP46&gt;0, VLOOKUP(AP46,Table5[#All], 2, FALSE), "")</f>
        <v>42</v>
      </c>
      <c r="AP46" s="3">
        <v>8</v>
      </c>
      <c r="AQ46" s="55" t="s">
        <v>81</v>
      </c>
      <c r="AR46" s="51">
        <f>IF(AS46&gt;0, VLOOKUP(AS46,Table5[#All], 2, FALSE), "")</f>
        <v>50</v>
      </c>
      <c r="AS46" s="3">
        <v>2</v>
      </c>
      <c r="AT46" s="55" t="s">
        <v>81</v>
      </c>
      <c r="AU46" s="51"/>
      <c r="AV46" s="3"/>
      <c r="AW46" s="42"/>
      <c r="AX46" s="138"/>
      <c r="AY46" s="3"/>
      <c r="AZ46" s="42"/>
      <c r="BA46" s="125">
        <f t="shared" si="2"/>
        <v>220</v>
      </c>
      <c r="BB46" s="130" cm="1">
        <f t="array" ref="BB46">SUM(IFERROR(LARGE((B46,E46,H46,K46,N46,Q46,T46,W46,Z46,AC46,AF46,AI46,AL46,AO46,AR46,AU46,AX46),{1,2,3,4,5,6,7}), 0))</f>
        <v>220</v>
      </c>
      <c r="BC46" s="132">
        <f t="shared" si="3"/>
        <v>220</v>
      </c>
    </row>
    <row r="47" spans="1:55" ht="22.5" customHeight="1" x14ac:dyDescent="0.2">
      <c r="A47" s="72" t="s">
        <v>124</v>
      </c>
      <c r="B47" s="42"/>
      <c r="C47" s="42"/>
      <c r="D47" s="42"/>
      <c r="E47" s="138"/>
      <c r="F47" s="3"/>
      <c r="G47" s="42"/>
      <c r="H47" s="51">
        <f>IF(I47&gt;0, VLOOKUP(I47,Table12[#All], 2, FALSE), "")</f>
        <v>21</v>
      </c>
      <c r="I47" s="3">
        <v>5</v>
      </c>
      <c r="J47" s="74" t="s">
        <v>105</v>
      </c>
      <c r="K47" s="138"/>
      <c r="L47" s="3"/>
      <c r="M47" s="42"/>
      <c r="N47" s="51"/>
      <c r="O47" s="3"/>
      <c r="P47" s="42"/>
      <c r="Q47" s="51" t="str">
        <f>IF(R47&gt;0, VLOOKUP(R47,Table6[#All], 2, FALSE), "")</f>
        <v/>
      </c>
      <c r="R47" s="3"/>
      <c r="S47" s="54" t="s">
        <v>83</v>
      </c>
      <c r="T47" s="138"/>
      <c r="U47" s="3"/>
      <c r="V47" s="3"/>
      <c r="W47" s="42">
        <f>IF(X47&gt;0, VLOOKUP(X47,Table5[#All], 2, FALSE), "")</f>
        <v>48</v>
      </c>
      <c r="X47" s="3">
        <v>3</v>
      </c>
      <c r="Y47" s="55" t="s">
        <v>81</v>
      </c>
      <c r="Z47" s="51">
        <f>IF(AA47&gt;0, VLOOKUP(AA47,Table11[#All], 2, FALSE), "")</f>
        <v>34</v>
      </c>
      <c r="AA47" s="3">
        <v>2</v>
      </c>
      <c r="AB47" s="62" t="s">
        <v>85</v>
      </c>
      <c r="AC47" s="138"/>
      <c r="AD47" s="3">
        <v>6</v>
      </c>
      <c r="AE47" s="68" t="s">
        <v>88</v>
      </c>
      <c r="AF47" s="51"/>
      <c r="AG47" s="3"/>
      <c r="AH47" s="42"/>
      <c r="AI47" s="138"/>
      <c r="AJ47" s="3"/>
      <c r="AK47" s="42"/>
      <c r="AL47" s="51"/>
      <c r="AM47" s="3"/>
      <c r="AN47" s="42"/>
      <c r="AO47" s="51">
        <f>IF(AP47&gt;0, VLOOKUP(AP47,Table11[#All], 2, FALSE), "")</f>
        <v>34</v>
      </c>
      <c r="AP47" s="3">
        <v>2</v>
      </c>
      <c r="AQ47" s="62" t="s">
        <v>85</v>
      </c>
      <c r="AR47" s="51">
        <f>IF(AS47&gt;0, VLOOKUP(AS47,Table11[#All], 2, FALSE), "")</f>
        <v>28</v>
      </c>
      <c r="AS47" s="3">
        <v>6</v>
      </c>
      <c r="AT47" s="62" t="s">
        <v>85</v>
      </c>
      <c r="AU47" s="51"/>
      <c r="AV47" s="3"/>
      <c r="AW47" s="42"/>
      <c r="AX47" s="138"/>
      <c r="AY47" s="3"/>
      <c r="AZ47" s="42"/>
      <c r="BA47" s="125">
        <f t="shared" si="2"/>
        <v>165</v>
      </c>
      <c r="BB47" s="130" cm="1">
        <f t="array" ref="BB47">SUM(IFERROR(LARGE((B47,E47,H47,K47,N47,Q47,T47,W47,Z47,AC47,AF47,AI47,AL47,AO47,AR47,AU47,AX47),{1,2,3,4,5,6,7}), 0))</f>
        <v>165</v>
      </c>
      <c r="BC47" s="132">
        <f t="shared" si="3"/>
        <v>165</v>
      </c>
    </row>
    <row r="48" spans="1:55" ht="22.5" customHeight="1" x14ac:dyDescent="0.2">
      <c r="A48" s="72" t="s">
        <v>125</v>
      </c>
      <c r="B48" s="42">
        <f>IF(C48&gt;0, VLOOKUP(C48,Table9[#All], 2, FALSE), "")</f>
        <v>53</v>
      </c>
      <c r="C48" s="42">
        <v>5</v>
      </c>
      <c r="D48" s="53" t="s">
        <v>82</v>
      </c>
      <c r="E48" s="138"/>
      <c r="F48" s="3"/>
      <c r="G48" s="42"/>
      <c r="H48" s="51" t="str">
        <f>IF(I48&gt;0, VLOOKUP(I48,Table11[#All], 2, FALSE), "")</f>
        <v/>
      </c>
      <c r="I48" s="3"/>
      <c r="J48" s="62" t="s">
        <v>85</v>
      </c>
      <c r="K48" s="138"/>
      <c r="L48" s="3"/>
      <c r="M48" s="42"/>
      <c r="N48" s="51"/>
      <c r="O48" s="3"/>
      <c r="P48" s="42"/>
      <c r="Q48" s="51"/>
      <c r="R48" s="3"/>
      <c r="S48" s="42"/>
      <c r="T48" s="138"/>
      <c r="U48" s="3"/>
      <c r="V48" s="3"/>
      <c r="W48" s="42"/>
      <c r="X48" s="3"/>
      <c r="Y48" s="42"/>
      <c r="Z48" s="51">
        <f>IF(AA48&gt;0, VLOOKUP(AA48,Table5[#All], 2, FALSE), "")</f>
        <v>46</v>
      </c>
      <c r="AA48" s="3">
        <v>4</v>
      </c>
      <c r="AB48" s="55" t="s">
        <v>81</v>
      </c>
      <c r="AC48" s="138"/>
      <c r="AD48" s="3">
        <v>7</v>
      </c>
      <c r="AE48" s="68" t="s">
        <v>88</v>
      </c>
      <c r="AF48" s="51"/>
      <c r="AG48" s="3"/>
      <c r="AH48" s="42"/>
      <c r="AI48" s="138"/>
      <c r="AJ48" s="3"/>
      <c r="AK48" s="42"/>
      <c r="AL48" s="51"/>
      <c r="AM48" s="3"/>
      <c r="AN48" s="42"/>
      <c r="AO48" s="51">
        <f>IF(AP48&gt;0, VLOOKUP(AP48,Table13[#All], 2, FALSE), "")</f>
        <v>12</v>
      </c>
      <c r="AP48" s="3">
        <v>6</v>
      </c>
      <c r="AQ48" s="73" t="s">
        <v>107</v>
      </c>
      <c r="AR48" s="51">
        <f>IF(AS48&gt;0, VLOOKUP(AS48,Table12[#All], 2, FALSE), "")</f>
        <v>28</v>
      </c>
      <c r="AS48" s="3">
        <v>1</v>
      </c>
      <c r="AT48" s="74" t="s">
        <v>105</v>
      </c>
      <c r="AU48" s="51"/>
      <c r="AV48" s="3"/>
      <c r="AW48" s="42"/>
      <c r="AX48" s="138"/>
      <c r="AY48" s="3"/>
      <c r="AZ48" s="42"/>
      <c r="BA48" s="125">
        <f t="shared" si="2"/>
        <v>139</v>
      </c>
      <c r="BB48" s="130" cm="1">
        <f t="array" ref="BB48">SUM(IFERROR(LARGE((B48,E48,H48,K48,N48,Q48,T48,W48,Z48,AC48,AF48,AI48,AL48,AO48,AR48,AU48,AX48),{1,2,3,4,5,6,7}), 0))</f>
        <v>139</v>
      </c>
      <c r="BC48" s="132">
        <f t="shared" si="3"/>
        <v>139</v>
      </c>
    </row>
    <row r="49" spans="1:55" ht="22.5" customHeight="1" x14ac:dyDescent="0.2">
      <c r="A49" s="72" t="s">
        <v>126</v>
      </c>
      <c r="B49" s="42"/>
      <c r="C49" s="42"/>
      <c r="D49" s="42"/>
      <c r="E49" s="138">
        <f>IF(F49&gt;0, VLOOKUP(F49,Table9[#All], 2, FALSE), "")</f>
        <v>60</v>
      </c>
      <c r="F49" s="3">
        <v>1</v>
      </c>
      <c r="G49" s="53" t="s">
        <v>82</v>
      </c>
      <c r="H49" s="51">
        <f>IF(I49&gt;0, VLOOKUP(I49,Table5[#All], 2, FALSE), "")</f>
        <v>41</v>
      </c>
      <c r="I49" s="3">
        <v>9</v>
      </c>
      <c r="J49" s="55" t="s">
        <v>81</v>
      </c>
      <c r="K49" s="138"/>
      <c r="L49" s="3"/>
      <c r="M49" s="42"/>
      <c r="N49" s="51">
        <f>IF(O49&gt;0, VLOOKUP(O49,Table6[#All], 2, FALSE), "")</f>
        <v>44</v>
      </c>
      <c r="O49" s="3">
        <v>1</v>
      </c>
      <c r="P49" s="54" t="s">
        <v>83</v>
      </c>
      <c r="Q49" s="51"/>
      <c r="R49" s="3"/>
      <c r="S49" s="42"/>
      <c r="T49" s="138"/>
      <c r="U49" s="3"/>
      <c r="V49" s="3"/>
      <c r="W49" s="42">
        <f>IF(X49&gt;0, VLOOKUP(X49,Table5[#All], 2, FALSE), "")</f>
        <v>46</v>
      </c>
      <c r="X49" s="3">
        <v>4</v>
      </c>
      <c r="Y49" s="55" t="s">
        <v>81</v>
      </c>
      <c r="Z49" s="51"/>
      <c r="AA49" s="3"/>
      <c r="AB49" s="42"/>
      <c r="AC49" s="138"/>
      <c r="AD49" s="3"/>
      <c r="AE49" s="42"/>
      <c r="AF49" s="51">
        <f>IF(AG49&gt;0, VLOOKUP(AG49,Table11[#All], 2, FALSE), "")</f>
        <v>32</v>
      </c>
      <c r="AG49" s="3">
        <v>3</v>
      </c>
      <c r="AH49" s="62" t="s">
        <v>85</v>
      </c>
      <c r="AI49" s="138"/>
      <c r="AJ49" s="3"/>
      <c r="AK49" s="42"/>
      <c r="AL49" s="51"/>
      <c r="AM49" s="3"/>
      <c r="AN49" s="42"/>
      <c r="AO49" s="51"/>
      <c r="AP49" s="3"/>
      <c r="AQ49" s="42"/>
      <c r="AR49" s="51"/>
      <c r="AS49" s="3"/>
      <c r="AT49" s="42"/>
      <c r="AU49" s="51"/>
      <c r="AV49" s="3"/>
      <c r="AW49" s="42"/>
      <c r="AX49" s="138"/>
      <c r="AY49" s="3"/>
      <c r="AZ49" s="42"/>
      <c r="BA49" s="125">
        <f t="shared" si="2"/>
        <v>223</v>
      </c>
      <c r="BB49" s="130" cm="1">
        <f t="array" ref="BB49">SUM(IFERROR(LARGE((B49,E49,H49,K49,N49,Q49,T49,W49,Z49,AC49,AF49,AI49,AL49,AO49,AR49,AU49,AX49),{1,2,3,4,5,6,7}), 0))</f>
        <v>223</v>
      </c>
      <c r="BC49" s="132">
        <f t="shared" si="3"/>
        <v>223</v>
      </c>
    </row>
    <row r="50" spans="1:55" ht="22.5" customHeight="1" x14ac:dyDescent="0.2">
      <c r="A50" s="72" t="s">
        <v>127</v>
      </c>
      <c r="B50" s="42">
        <f>IF(C50&gt;0, VLOOKUP(C50,Table6[#All], 2, FALSE), "")</f>
        <v>40</v>
      </c>
      <c r="C50" s="42">
        <v>3</v>
      </c>
      <c r="D50" s="54" t="s">
        <v>83</v>
      </c>
      <c r="E50" s="138"/>
      <c r="F50" s="3"/>
      <c r="G50" s="42"/>
      <c r="H50" s="51"/>
      <c r="I50" s="3"/>
      <c r="J50" s="76"/>
      <c r="K50" s="138"/>
      <c r="L50" s="3"/>
      <c r="M50" s="42"/>
      <c r="N50" s="51" t="str">
        <f>IF(O50&gt;0, VLOOKUP(O50,Table11[#All], 2, FALSE), "")</f>
        <v/>
      </c>
      <c r="O50" s="3"/>
      <c r="P50" s="70"/>
      <c r="Q50" s="51">
        <f>IF(R50&gt;0, VLOOKUP(R50,Table5[#All], 2, FALSE), "")</f>
        <v>48</v>
      </c>
      <c r="R50" s="3">
        <v>3</v>
      </c>
      <c r="S50" s="55" t="s">
        <v>81</v>
      </c>
      <c r="T50" s="138"/>
      <c r="U50" s="3"/>
      <c r="V50" s="3"/>
      <c r="W50" s="42"/>
      <c r="X50" s="3"/>
      <c r="Y50" s="42"/>
      <c r="Z50" s="51">
        <f>IF(AA50&gt;0, VLOOKUP(AA50,Table13[#All], 2, FALSE), "")</f>
        <v>16</v>
      </c>
      <c r="AA50" s="3">
        <v>3</v>
      </c>
      <c r="AB50" s="73" t="s">
        <v>107</v>
      </c>
      <c r="AC50" s="138"/>
      <c r="AD50" s="3"/>
      <c r="AE50" s="42"/>
      <c r="AF50" s="138"/>
      <c r="AG50" s="3"/>
      <c r="AH50" s="42"/>
      <c r="AI50" s="138"/>
      <c r="AJ50" s="3"/>
      <c r="AK50" s="42"/>
      <c r="AL50" s="51">
        <f>IF(AM50&gt;0, VLOOKUP(AM50,Table6[#All], 2, FALSE), "")</f>
        <v>36</v>
      </c>
      <c r="AM50" s="3">
        <v>6</v>
      </c>
      <c r="AN50" s="54" t="s">
        <v>83</v>
      </c>
      <c r="AO50" s="51">
        <f>IF(AP50&gt;0, VLOOKUP(AP50,Table12[#All], 2, FALSE), "")</f>
        <v>18</v>
      </c>
      <c r="AP50" s="3">
        <v>8</v>
      </c>
      <c r="AQ50" s="74" t="s">
        <v>105</v>
      </c>
      <c r="AR50" s="51"/>
      <c r="AS50" s="3"/>
      <c r="AT50" s="42"/>
      <c r="AU50" s="51">
        <f>IF(AV50&gt;0, VLOOKUP(AV50,Table9[#All], 2, FALSE), "")</f>
        <v>48</v>
      </c>
      <c r="AV50" s="3">
        <v>10</v>
      </c>
      <c r="AW50" s="56">
        <v>4</v>
      </c>
      <c r="AX50" s="138"/>
      <c r="AY50" s="3"/>
      <c r="AZ50" s="42"/>
      <c r="BA50" s="125">
        <f t="shared" si="2"/>
        <v>206</v>
      </c>
      <c r="BB50" s="130" cm="1">
        <f t="array" ref="BB50">SUM(IFERROR(LARGE((B50,E50,H50,K50,N50,Q50,T50,W50,Z50,AC50,AF50,AI50,AL50,AO50,AR50,AU50,AX50),{1,2,3,4,5,6,7}), 0))</f>
        <v>206</v>
      </c>
      <c r="BC50" s="132">
        <f t="shared" si="3"/>
        <v>206</v>
      </c>
    </row>
    <row r="51" spans="1:55" ht="22.5" customHeight="1" x14ac:dyDescent="0.2">
      <c r="A51" s="72" t="s">
        <v>128</v>
      </c>
      <c r="B51" s="42">
        <f>IF(C51&gt;0, VLOOKUP(C51,Table5[#All], 2, FALSE), "")</f>
        <v>48</v>
      </c>
      <c r="C51" s="42">
        <v>3</v>
      </c>
      <c r="D51" s="55" t="s">
        <v>81</v>
      </c>
      <c r="E51" s="138"/>
      <c r="F51" s="3"/>
      <c r="G51" s="42"/>
      <c r="H51" s="51">
        <f>IF(I51&gt;0, VLOOKUP(I51,Table13[#All], 2, FALSE), "")</f>
        <v>10</v>
      </c>
      <c r="I51" s="3">
        <v>8</v>
      </c>
      <c r="J51" s="73" t="s">
        <v>107</v>
      </c>
      <c r="K51" s="138"/>
      <c r="L51" s="3"/>
      <c r="M51" s="42"/>
      <c r="N51" s="51">
        <f>IF(O51&gt;0, VLOOKUP(O51,Table11[#All], 2, FALSE), "")</f>
        <v>32</v>
      </c>
      <c r="O51" s="3">
        <v>3</v>
      </c>
      <c r="P51" s="62" t="s">
        <v>85</v>
      </c>
      <c r="Q51" s="51"/>
      <c r="R51" s="3"/>
      <c r="S51" s="42"/>
      <c r="T51" s="138"/>
      <c r="U51" s="3"/>
      <c r="V51" s="3"/>
      <c r="W51" s="42"/>
      <c r="X51" s="3"/>
      <c r="Y51" s="42"/>
      <c r="Z51" s="51">
        <f>IF(AA51&gt;0, VLOOKUP(AA51,Table12[#All], 2, FALSE), "")</f>
        <v>24</v>
      </c>
      <c r="AA51" s="3">
        <v>3</v>
      </c>
      <c r="AB51" s="74" t="s">
        <v>105</v>
      </c>
      <c r="AC51" s="138"/>
      <c r="AD51" s="3"/>
      <c r="AE51" s="42"/>
      <c r="AF51" s="138"/>
      <c r="AG51" s="3"/>
      <c r="AH51" s="42"/>
      <c r="AI51" s="138"/>
      <c r="AJ51" s="3"/>
      <c r="AK51" s="42"/>
      <c r="AL51" s="138"/>
      <c r="AM51" s="3"/>
      <c r="AN51" s="42"/>
      <c r="AO51" s="51"/>
      <c r="AP51" s="3"/>
      <c r="AQ51" s="42"/>
      <c r="AR51" s="51">
        <f>IF(AS51&gt;0, VLOOKUP(AS51,Table13[#All], 2, FALSE), "")</f>
        <v>16</v>
      </c>
      <c r="AS51" s="3">
        <v>3</v>
      </c>
      <c r="AT51" s="73" t="s">
        <v>107</v>
      </c>
      <c r="AU51" s="138"/>
      <c r="AV51" s="3"/>
      <c r="AW51" s="42"/>
      <c r="AX51" s="138"/>
      <c r="AY51" s="3"/>
      <c r="AZ51" s="42"/>
      <c r="BA51" s="125">
        <f t="shared" si="2"/>
        <v>130</v>
      </c>
      <c r="BB51" s="130" cm="1">
        <f t="array" ref="BB51">SUM(IFERROR(LARGE((B51,E51,H51,K51,N51,Q51,T51,W51,Z51,AC51,AF51,AI51,AL51,AO51,AR51,AU51,AX51),{1,2,3,4,5,6,7}), 0))</f>
        <v>130</v>
      </c>
      <c r="BC51" s="132">
        <f t="shared" si="3"/>
        <v>130</v>
      </c>
    </row>
    <row r="52" spans="1:55" ht="22.5" customHeight="1" x14ac:dyDescent="0.2">
      <c r="A52" s="72" t="s">
        <v>129</v>
      </c>
      <c r="B52" s="42">
        <f>IF(C52&gt;0, VLOOKUP(C52,Table5[#All], 2, FALSE), "")</f>
        <v>44</v>
      </c>
      <c r="C52" s="42">
        <v>6</v>
      </c>
      <c r="D52" s="55" t="s">
        <v>81</v>
      </c>
      <c r="E52" s="138"/>
      <c r="F52" s="3"/>
      <c r="G52" s="42"/>
      <c r="H52" s="51">
        <f>IF(I52&gt;0, VLOOKUP(I52,Table12[#All], 2, FALSE), "")</f>
        <v>28</v>
      </c>
      <c r="I52" s="3">
        <v>1</v>
      </c>
      <c r="J52" s="74" t="s">
        <v>105</v>
      </c>
      <c r="K52" s="138"/>
      <c r="L52" s="3"/>
      <c r="M52" s="42"/>
      <c r="N52" s="51">
        <f>IF(O52&gt;0, VLOOKUP(O52,Table11[#All], 2, FALSE), "")</f>
        <v>34</v>
      </c>
      <c r="O52" s="3">
        <v>2</v>
      </c>
      <c r="P52" s="62" t="s">
        <v>85</v>
      </c>
      <c r="Q52" s="51">
        <f>IF(R52&gt;0, VLOOKUP(R52,Table6[#All], 2, FALSE), "")</f>
        <v>36</v>
      </c>
      <c r="R52" s="3">
        <v>6</v>
      </c>
      <c r="S52" s="54" t="s">
        <v>83</v>
      </c>
      <c r="T52" s="138"/>
      <c r="U52" s="3"/>
      <c r="V52" s="3"/>
      <c r="W52" s="42"/>
      <c r="X52" s="3"/>
      <c r="Y52" s="42"/>
      <c r="Z52" s="51">
        <f>IF(AA52&gt;0, VLOOKUP(AA52,Table12[#All], 2, FALSE), "")</f>
        <v>20</v>
      </c>
      <c r="AA52" s="3">
        <v>6</v>
      </c>
      <c r="AB52" s="74" t="s">
        <v>105</v>
      </c>
      <c r="AC52" s="138"/>
      <c r="AD52" s="3"/>
      <c r="AE52" s="42"/>
      <c r="AF52" s="138"/>
      <c r="AG52" s="3"/>
      <c r="AH52" s="42"/>
      <c r="AI52" s="138"/>
      <c r="AJ52" s="3"/>
      <c r="AK52" s="42"/>
      <c r="AL52" s="138"/>
      <c r="AM52" s="3"/>
      <c r="AN52" s="42"/>
      <c r="AO52" s="51">
        <f>IF(AP52&gt;0, VLOOKUP(AP52,Table11[#All], 2, FALSE), "")</f>
        <v>27</v>
      </c>
      <c r="AP52" s="3">
        <v>7</v>
      </c>
      <c r="AQ52" s="62" t="s">
        <v>85</v>
      </c>
      <c r="AR52" s="51">
        <f>IF(AS52&gt;0, VLOOKUP(AS52,Table12[#All], 2, FALSE), "")</f>
        <v>22</v>
      </c>
      <c r="AS52" s="3">
        <v>4</v>
      </c>
      <c r="AT52" s="74" t="s">
        <v>105</v>
      </c>
      <c r="AU52" s="138"/>
      <c r="AV52" s="3"/>
      <c r="AW52" s="42"/>
      <c r="AX52" s="138"/>
      <c r="AY52" s="3"/>
      <c r="AZ52" s="42"/>
      <c r="BA52" s="125">
        <f t="shared" si="2"/>
        <v>211</v>
      </c>
      <c r="BB52" s="130" cm="1">
        <f t="array" ref="BB52">SUM(IFERROR(LARGE((B52,E52,H52,K52,N52,Q52,T52,W52,Z52,AC52,AF52,AI52,AL52,AO52,AR52,AU52,AX52),{1,2,3,4,5,6,7}), 0))</f>
        <v>211</v>
      </c>
      <c r="BC52" s="132">
        <f t="shared" si="3"/>
        <v>211</v>
      </c>
    </row>
    <row r="53" spans="1:55" ht="26.25" customHeight="1" x14ac:dyDescent="0.2">
      <c r="A53" s="72" t="s">
        <v>130</v>
      </c>
      <c r="B53" s="42">
        <f>IF(C53&gt;0, VLOOKUP(C53,Table6[#All], 2, FALSE), "")</f>
        <v>36</v>
      </c>
      <c r="C53" s="42">
        <v>6</v>
      </c>
      <c r="D53" s="54" t="s">
        <v>83</v>
      </c>
      <c r="E53" s="138"/>
      <c r="F53" s="3"/>
      <c r="G53" s="65"/>
      <c r="H53" s="51">
        <f>IF(I53&gt;0, VLOOKUP(I53,Table13[#All], 2, FALSE), "")</f>
        <v>14</v>
      </c>
      <c r="I53" s="3">
        <v>4</v>
      </c>
      <c r="J53" s="73" t="s">
        <v>107</v>
      </c>
      <c r="K53" s="138"/>
      <c r="L53" s="3"/>
      <c r="M53" s="42"/>
      <c r="N53" s="51">
        <f>IF(O53&gt;0, VLOOKUP(O53,Table11[#All], 2, FALSE), "")</f>
        <v>30</v>
      </c>
      <c r="O53" s="3">
        <v>4</v>
      </c>
      <c r="P53" s="62" t="s">
        <v>85</v>
      </c>
      <c r="Q53" s="51">
        <f>IF(R53&gt;0, VLOOKUP(R53,Table9[#All], 2, FALSE), "")</f>
        <v>56</v>
      </c>
      <c r="R53" s="3">
        <v>3</v>
      </c>
      <c r="S53" s="53" t="s">
        <v>82</v>
      </c>
      <c r="T53" s="138"/>
      <c r="U53" s="3"/>
      <c r="V53" s="3"/>
      <c r="W53" s="42">
        <f>IF(X53&gt;0, VLOOKUP(X53,Table5[#All], 2, FALSE), "")</f>
        <v>45</v>
      </c>
      <c r="X53" s="3">
        <v>5</v>
      </c>
      <c r="Y53" s="55" t="s">
        <v>81</v>
      </c>
      <c r="Z53" s="138"/>
      <c r="AA53" s="3"/>
      <c r="AB53" s="42"/>
      <c r="AC53" s="138"/>
      <c r="AD53" s="3"/>
      <c r="AE53" s="42"/>
      <c r="AF53" s="138"/>
      <c r="AG53" s="3"/>
      <c r="AH53" s="42"/>
      <c r="AI53" s="138"/>
      <c r="AJ53" s="3"/>
      <c r="AK53" s="42"/>
      <c r="AL53" s="138"/>
      <c r="AM53" s="3"/>
      <c r="AN53" s="42"/>
      <c r="AO53" s="51">
        <f>IF(AP53&gt;0, VLOOKUP(AP53,Table13[#All], 2, FALSE), "")</f>
        <v>11</v>
      </c>
      <c r="AP53" s="3">
        <v>7</v>
      </c>
      <c r="AQ53" s="73" t="s">
        <v>107</v>
      </c>
      <c r="AR53" s="51">
        <f>IF(AS53&gt;0, VLOOKUP(AS53,Table13[#All], 2, FALSE), "")</f>
        <v>14</v>
      </c>
      <c r="AS53" s="3">
        <v>4</v>
      </c>
      <c r="AT53" s="73" t="s">
        <v>107</v>
      </c>
      <c r="AU53" s="138"/>
      <c r="AV53" s="3"/>
      <c r="AW53" s="42"/>
      <c r="AX53" s="138"/>
      <c r="AY53" s="3"/>
      <c r="AZ53" s="42"/>
      <c r="BA53" s="125">
        <f t="shared" si="2"/>
        <v>206</v>
      </c>
      <c r="BB53" s="130" cm="1">
        <f t="array" ref="BB53">SUM(IFERROR(LARGE((B53,E53,H53,K53,N53,Q53,T53,W53,Z53,AC53,AF53,AI53,AL53,AO53,AR53,AU53,AX53),{1,2,3,4,5,6,7}), 0))</f>
        <v>206</v>
      </c>
      <c r="BC53" s="132">
        <f t="shared" si="3"/>
        <v>206</v>
      </c>
    </row>
    <row r="56" spans="1:55" ht="25.5" x14ac:dyDescent="0.2">
      <c r="A56" s="36" t="s">
        <v>4</v>
      </c>
      <c r="B56" s="111" t="s">
        <v>5</v>
      </c>
      <c r="C56" s="111"/>
      <c r="D56" s="111"/>
      <c r="E56" s="114" t="s">
        <v>6</v>
      </c>
      <c r="F56" s="114"/>
      <c r="G56" s="114"/>
      <c r="H56" s="116" t="s">
        <v>7</v>
      </c>
      <c r="I56" s="117"/>
      <c r="J56" s="118"/>
      <c r="K56" s="120" t="s">
        <v>8</v>
      </c>
      <c r="L56" s="114"/>
      <c r="M56" s="114"/>
      <c r="N56" s="111" t="s">
        <v>9</v>
      </c>
      <c r="O56" s="111"/>
      <c r="P56" s="111"/>
      <c r="Q56" s="114" t="s">
        <v>10</v>
      </c>
      <c r="R56" s="114"/>
      <c r="S56" s="114"/>
      <c r="T56" s="111" t="s">
        <v>11</v>
      </c>
      <c r="U56" s="111"/>
      <c r="V56" s="111"/>
      <c r="W56" s="123" t="s">
        <v>12</v>
      </c>
      <c r="X56" s="123"/>
      <c r="Y56" s="114"/>
      <c r="Z56" s="111" t="s">
        <v>13</v>
      </c>
      <c r="AA56" s="111"/>
      <c r="AB56" s="111"/>
      <c r="AC56" s="114" t="s">
        <v>14</v>
      </c>
      <c r="AD56" s="114"/>
      <c r="AE56" s="114"/>
      <c r="AF56" s="111" t="s">
        <v>15</v>
      </c>
      <c r="AG56" s="111"/>
      <c r="AH56" s="111"/>
      <c r="AI56" s="114" t="s">
        <v>16</v>
      </c>
      <c r="AJ56" s="114"/>
      <c r="AK56" s="114"/>
      <c r="AL56" s="111" t="s">
        <v>17</v>
      </c>
      <c r="AM56" s="111"/>
      <c r="AN56" s="111"/>
      <c r="AO56" s="114" t="s">
        <v>18</v>
      </c>
      <c r="AP56" s="114"/>
      <c r="AQ56" s="114"/>
      <c r="AR56" s="111" t="s">
        <v>19</v>
      </c>
      <c r="AS56" s="111"/>
      <c r="AT56" s="111"/>
      <c r="AU56" s="114" t="s">
        <v>20</v>
      </c>
      <c r="AV56" s="114"/>
      <c r="AW56" s="114"/>
      <c r="AX56" s="111" t="s">
        <v>21</v>
      </c>
      <c r="AY56" s="111"/>
      <c r="AZ56" s="111"/>
      <c r="BA56" s="29" t="s">
        <v>22</v>
      </c>
      <c r="BB56" s="126" t="s">
        <v>23</v>
      </c>
      <c r="BC56" s="111" t="s">
        <v>24</v>
      </c>
    </row>
    <row r="57" spans="1:55" ht="22.5" customHeight="1" x14ac:dyDescent="0.2">
      <c r="A57" s="87" t="s">
        <v>131</v>
      </c>
      <c r="B57" s="112" t="s">
        <v>26</v>
      </c>
      <c r="C57" s="113" t="s">
        <v>27</v>
      </c>
      <c r="D57" s="113" t="s">
        <v>28</v>
      </c>
      <c r="E57" s="115" t="s">
        <v>29</v>
      </c>
      <c r="F57" s="115" t="s">
        <v>30</v>
      </c>
      <c r="G57" s="115" t="s">
        <v>31</v>
      </c>
      <c r="H57" s="113" t="s">
        <v>32</v>
      </c>
      <c r="I57" s="119" t="s">
        <v>33</v>
      </c>
      <c r="J57" s="119" t="s">
        <v>34</v>
      </c>
      <c r="K57" s="115" t="s">
        <v>35</v>
      </c>
      <c r="L57" s="115" t="s">
        <v>36</v>
      </c>
      <c r="M57" s="115" t="s">
        <v>37</v>
      </c>
      <c r="N57" s="113" t="s">
        <v>38</v>
      </c>
      <c r="O57" s="113" t="s">
        <v>39</v>
      </c>
      <c r="P57" s="113" t="s">
        <v>40</v>
      </c>
      <c r="Q57" s="115" t="s">
        <v>41</v>
      </c>
      <c r="R57" s="115" t="s">
        <v>42</v>
      </c>
      <c r="S57" s="115" t="s">
        <v>43</v>
      </c>
      <c r="T57" s="113" t="s">
        <v>44</v>
      </c>
      <c r="U57" s="113" t="s">
        <v>45</v>
      </c>
      <c r="V57" s="113" t="s">
        <v>46</v>
      </c>
      <c r="W57" s="115" t="s">
        <v>47</v>
      </c>
      <c r="X57" s="122" t="s">
        <v>48</v>
      </c>
      <c r="Y57" s="122" t="s">
        <v>49</v>
      </c>
      <c r="Z57" s="121" t="s">
        <v>50</v>
      </c>
      <c r="AA57" s="121" t="s">
        <v>51</v>
      </c>
      <c r="AB57" s="121" t="s">
        <v>52</v>
      </c>
      <c r="AC57" s="122" t="s">
        <v>132</v>
      </c>
      <c r="AD57" s="122" t="s">
        <v>54</v>
      </c>
      <c r="AE57" s="122" t="s">
        <v>55</v>
      </c>
      <c r="AF57" s="121" t="s">
        <v>133</v>
      </c>
      <c r="AG57" s="121" t="s">
        <v>134</v>
      </c>
      <c r="AH57" s="121" t="s">
        <v>58</v>
      </c>
      <c r="AI57" s="122" t="s">
        <v>59</v>
      </c>
      <c r="AJ57" s="122" t="s">
        <v>60</v>
      </c>
      <c r="AK57" s="122" t="s">
        <v>61</v>
      </c>
      <c r="AL57" s="121" t="s">
        <v>135</v>
      </c>
      <c r="AM57" s="121" t="s">
        <v>63</v>
      </c>
      <c r="AN57" s="121" t="s">
        <v>136</v>
      </c>
      <c r="AO57" s="122" t="s">
        <v>137</v>
      </c>
      <c r="AP57" s="122" t="s">
        <v>138</v>
      </c>
      <c r="AQ57" s="122" t="s">
        <v>139</v>
      </c>
      <c r="AR57" s="121" t="s">
        <v>140</v>
      </c>
      <c r="AS57" s="121" t="s">
        <v>102</v>
      </c>
      <c r="AT57" s="121" t="s">
        <v>141</v>
      </c>
      <c r="AU57" s="122" t="s">
        <v>142</v>
      </c>
      <c r="AV57" s="122" t="s">
        <v>143</v>
      </c>
      <c r="AW57" s="122" t="s">
        <v>144</v>
      </c>
      <c r="AX57" s="121" t="s">
        <v>145</v>
      </c>
      <c r="AY57" s="121" t="s">
        <v>146</v>
      </c>
      <c r="AZ57" s="121" t="s">
        <v>147</v>
      </c>
      <c r="BA57" s="15" t="s">
        <v>77</v>
      </c>
      <c r="BB57" s="16" t="s">
        <v>78</v>
      </c>
      <c r="BC57" s="113" t="s">
        <v>79</v>
      </c>
    </row>
    <row r="58" spans="1:55" ht="22.5" customHeight="1" thickBot="1" x14ac:dyDescent="0.25">
      <c r="A58" s="88" t="s">
        <v>148</v>
      </c>
      <c r="B58" s="41"/>
      <c r="C58" s="41"/>
      <c r="D58" s="41"/>
      <c r="E58" s="43"/>
      <c r="F58" s="58"/>
      <c r="G58" s="70"/>
      <c r="H58" s="61"/>
      <c r="I58" s="58"/>
      <c r="J58" s="42"/>
      <c r="K58" s="61"/>
      <c r="L58" s="43"/>
      <c r="M58" s="43"/>
      <c r="N58" s="42"/>
      <c r="O58" s="57"/>
      <c r="P58" s="42"/>
      <c r="Q58" s="51"/>
      <c r="R58" s="57"/>
      <c r="S58" s="42"/>
      <c r="T58" s="51"/>
      <c r="U58" s="57"/>
      <c r="V58" s="42"/>
      <c r="W58" s="51"/>
      <c r="X58" s="66"/>
      <c r="Y58" s="70"/>
      <c r="Z58" s="67"/>
      <c r="AA58" s="66"/>
      <c r="AB58" s="42"/>
      <c r="AC58" s="67"/>
      <c r="AD58" s="66"/>
      <c r="AE58" s="42"/>
      <c r="AF58" s="67"/>
      <c r="AG58" s="66"/>
      <c r="AH58" s="42"/>
      <c r="AI58" s="67"/>
      <c r="AJ58" s="66"/>
      <c r="AK58" s="42"/>
      <c r="AL58" s="67">
        <f>IF(AM58&gt;0, VLOOKUP(AM58,Table6[#All], 2, FALSE), "")</f>
        <v>44</v>
      </c>
      <c r="AM58" s="66">
        <v>1</v>
      </c>
      <c r="AN58" s="54" t="s">
        <v>83</v>
      </c>
      <c r="AO58" s="67">
        <f>IF(AP58&gt;0, VLOOKUP(AP58,Table6[#All], 2, FALSE), "")</f>
        <v>42</v>
      </c>
      <c r="AP58" s="44">
        <v>2</v>
      </c>
      <c r="AQ58" s="54" t="s">
        <v>83</v>
      </c>
      <c r="AR58" s="67">
        <f>IF(AS58&gt;0, VLOOKUP(AS58,Table5[#All], 2, FALSE), "")</f>
        <v>46</v>
      </c>
      <c r="AS58" s="44">
        <v>4</v>
      </c>
      <c r="AT58" s="55" t="s">
        <v>81</v>
      </c>
      <c r="AU58" s="67"/>
      <c r="AV58" s="44"/>
      <c r="AW58" s="42"/>
      <c r="AX58" s="67"/>
      <c r="AY58" s="44"/>
      <c r="AZ58" s="42"/>
      <c r="BA58" s="69">
        <f t="shared" ref="BA58:BA74" si="4">SUM(B58,E58,H58,K58,N58,Q58,T58,W58,Z58,AC58,AF58,AI58,AL58,AO58,AR58,AU58,AX58)</f>
        <v>132</v>
      </c>
      <c r="BB58" s="127" cm="1">
        <f t="array" ref="BB58">SUM(IFERROR(LARGE((B58,E58,H58,K58,N58,Q58,T58,W58,Z58,AC58,AF58,AI58,AL58,AO58,AR58,AU58,AX58),{1,2,3}), 0))</f>
        <v>132</v>
      </c>
      <c r="BC58" s="133">
        <f>MIN(IF(BA58&lt;&gt;0, BA58), IF(BB58&lt;&gt;0, BB58))</f>
        <v>132</v>
      </c>
    </row>
    <row r="59" spans="1:55" ht="22.5" customHeight="1" thickBot="1" x14ac:dyDescent="0.25">
      <c r="A59" s="88" t="s">
        <v>149</v>
      </c>
      <c r="B59" s="42"/>
      <c r="C59" s="42"/>
      <c r="D59" s="70"/>
      <c r="E59" s="51"/>
      <c r="F59" s="57"/>
      <c r="G59" s="70"/>
      <c r="H59" s="51"/>
      <c r="I59" s="57"/>
      <c r="J59" s="42"/>
      <c r="K59" s="51"/>
      <c r="L59" s="42"/>
      <c r="M59" s="42"/>
      <c r="N59" s="42"/>
      <c r="O59" s="57"/>
      <c r="P59" s="42"/>
      <c r="Q59" s="51"/>
      <c r="R59" s="57"/>
      <c r="S59" s="42"/>
      <c r="T59" s="51"/>
      <c r="U59" s="57"/>
      <c r="V59" s="42"/>
      <c r="W59" s="51"/>
      <c r="X59" s="57"/>
      <c r="Y59" s="42"/>
      <c r="Z59" s="51"/>
      <c r="AA59" s="57"/>
      <c r="AB59" s="42"/>
      <c r="AC59" s="51"/>
      <c r="AD59" s="57"/>
      <c r="AE59" s="42"/>
      <c r="AF59" s="51"/>
      <c r="AG59" s="57"/>
      <c r="AH59" s="42"/>
      <c r="AI59" s="51"/>
      <c r="AJ59" s="57"/>
      <c r="AK59" s="42"/>
      <c r="AL59" s="51"/>
      <c r="AM59" s="57"/>
      <c r="AN59" s="42"/>
      <c r="AO59" s="67">
        <f>IF(AP59&gt;0, VLOOKUP(AP59,Table13[#All], 2, FALSE), "")</f>
        <v>16</v>
      </c>
      <c r="AP59" s="42">
        <v>3</v>
      </c>
      <c r="AQ59" s="73" t="s">
        <v>107</v>
      </c>
      <c r="AR59" s="67">
        <f>IF(AS59&gt;0, VLOOKUP(AS59,Table13[#All], 2, FALSE), "")</f>
        <v>18</v>
      </c>
      <c r="AS59" s="42">
        <v>2</v>
      </c>
      <c r="AT59" s="73" t="s">
        <v>107</v>
      </c>
      <c r="AU59" s="51"/>
      <c r="AV59" s="42"/>
      <c r="AW59" s="42"/>
      <c r="AX59" s="51"/>
      <c r="AY59" s="42"/>
      <c r="AZ59" s="42"/>
      <c r="BA59" s="69">
        <f t="shared" si="4"/>
        <v>34</v>
      </c>
      <c r="BB59" s="127" cm="1">
        <f t="array" ref="BB59">SUM(IFERROR(LARGE((B59,E59,H59,K59,N59,Q59,T59,W59,Z59,AC59,AF59,AI59,AL59,AO59,AR59,AU59,AX59),{1,2,3}), 0))</f>
        <v>34</v>
      </c>
      <c r="BC59" s="133">
        <f t="shared" ref="BC59:BC74" si="5">MIN(IF(BA59&lt;&gt;0, BA59), IF(BB59&lt;&gt;0, BB59))</f>
        <v>34</v>
      </c>
    </row>
    <row r="60" spans="1:55" ht="22.5" customHeight="1" thickBot="1" x14ac:dyDescent="0.25">
      <c r="A60" s="88" t="s">
        <v>150</v>
      </c>
      <c r="B60" s="42"/>
      <c r="C60" s="42"/>
      <c r="D60" s="70"/>
      <c r="E60" s="51"/>
      <c r="F60" s="57"/>
      <c r="G60" s="70"/>
      <c r="H60" s="51">
        <f>IF(I60&gt;0, VLOOKUP(I60,Table13[#All], 2, FALSE), "")</f>
        <v>11</v>
      </c>
      <c r="I60" s="57">
        <v>7</v>
      </c>
      <c r="J60" s="73" t="s">
        <v>107</v>
      </c>
      <c r="K60" s="51"/>
      <c r="L60" s="42"/>
      <c r="M60" s="42"/>
      <c r="N60" s="42"/>
      <c r="O60" s="57"/>
      <c r="P60" s="42"/>
      <c r="Q60" s="51"/>
      <c r="R60" s="57"/>
      <c r="S60" s="42"/>
      <c r="T60" s="51"/>
      <c r="U60" s="57"/>
      <c r="V60" s="70"/>
      <c r="W60" s="51"/>
      <c r="X60" s="57"/>
      <c r="Y60" s="42"/>
      <c r="Z60" s="51">
        <f>IF(AA60&gt;0, VLOOKUP(AA60,Table13[#All], 2, FALSE), "")</f>
        <v>14</v>
      </c>
      <c r="AA60" s="57">
        <v>4</v>
      </c>
      <c r="AB60" s="73" t="s">
        <v>107</v>
      </c>
      <c r="AC60" s="51"/>
      <c r="AD60" s="57"/>
      <c r="AE60" s="42"/>
      <c r="AF60" s="51"/>
      <c r="AG60" s="57"/>
      <c r="AH60" s="42"/>
      <c r="AI60" s="51"/>
      <c r="AJ60" s="57"/>
      <c r="AK60" s="42"/>
      <c r="AL60" s="51"/>
      <c r="AM60" s="57"/>
      <c r="AN60" s="42"/>
      <c r="AO60" s="67">
        <f>IF(AP60&gt;0, VLOOKUP(AP60,Table12[#All], 2, FALSE), "")</f>
        <v>24</v>
      </c>
      <c r="AP60" s="42">
        <v>3</v>
      </c>
      <c r="AQ60" s="74" t="s">
        <v>105</v>
      </c>
      <c r="AR60" s="67"/>
      <c r="AS60" s="42"/>
      <c r="AT60" s="65"/>
      <c r="AU60" s="51"/>
      <c r="AV60" s="42"/>
      <c r="AW60" s="42"/>
      <c r="AX60" s="51"/>
      <c r="AY60" s="42"/>
      <c r="AZ60" s="42"/>
      <c r="BA60" s="69">
        <f t="shared" si="4"/>
        <v>49</v>
      </c>
      <c r="BB60" s="127" cm="1">
        <f t="array" ref="BB60">SUM(IFERROR(LARGE((B60,E60,H60,K60,N60,Q60,T60,W60,Z60,AC60,AF60,AI60,AL60,AO60,AR60,AU60,AX60),{1,2,3}), 0))</f>
        <v>49</v>
      </c>
      <c r="BC60" s="133">
        <f t="shared" si="5"/>
        <v>49</v>
      </c>
    </row>
    <row r="61" spans="1:55" ht="22.5" customHeight="1" thickBot="1" x14ac:dyDescent="0.25">
      <c r="A61" s="88" t="s">
        <v>151</v>
      </c>
      <c r="B61" s="42"/>
      <c r="C61" s="42"/>
      <c r="D61" s="70"/>
      <c r="E61" s="51"/>
      <c r="F61" s="57"/>
      <c r="G61" s="70"/>
      <c r="H61" s="51"/>
      <c r="I61" s="57"/>
      <c r="J61" s="42"/>
      <c r="K61" s="51"/>
      <c r="L61" s="42"/>
      <c r="M61" s="42"/>
      <c r="N61" s="42"/>
      <c r="O61" s="57"/>
      <c r="P61" s="42"/>
      <c r="Q61" s="51"/>
      <c r="R61" s="57"/>
      <c r="S61" s="42"/>
      <c r="T61" s="51"/>
      <c r="U61" s="57"/>
      <c r="V61" s="70"/>
      <c r="W61" s="51"/>
      <c r="X61" s="57"/>
      <c r="Y61" s="65"/>
      <c r="Z61" s="51"/>
      <c r="AA61" s="57"/>
      <c r="AB61" s="42"/>
      <c r="AC61" s="51"/>
      <c r="AD61" s="57"/>
      <c r="AE61" s="42"/>
      <c r="AF61" s="51"/>
      <c r="AG61" s="57"/>
      <c r="AH61" s="42"/>
      <c r="AI61" s="51"/>
      <c r="AJ61" s="57"/>
      <c r="AK61" s="42"/>
      <c r="AL61" s="51"/>
      <c r="AM61" s="57"/>
      <c r="AN61" s="42"/>
      <c r="AO61" s="67">
        <f>IF(AP61&gt;0, VLOOKUP(AP61,Table9[#All], 2, FALSE), "")</f>
        <v>60</v>
      </c>
      <c r="AP61" s="42">
        <v>1</v>
      </c>
      <c r="AQ61" s="53" t="s">
        <v>82</v>
      </c>
      <c r="AR61" s="67">
        <f>IF(AS61&gt;0, VLOOKUP(AS61,Table9[#All], 2, FALSE), "")</f>
        <v>51</v>
      </c>
      <c r="AS61" s="42">
        <v>7</v>
      </c>
      <c r="AT61" s="53" t="s">
        <v>82</v>
      </c>
      <c r="AU61" s="51">
        <f>IF(AV61&gt;0, VLOOKUP(AV61,Table9[#All], 2, FALSE), "")</f>
        <v>58</v>
      </c>
      <c r="AV61" s="42">
        <v>2</v>
      </c>
      <c r="AW61" s="56">
        <v>7</v>
      </c>
      <c r="AX61" s="51"/>
      <c r="AY61" s="42"/>
      <c r="AZ61" s="42"/>
      <c r="BA61" s="69">
        <f t="shared" si="4"/>
        <v>169</v>
      </c>
      <c r="BB61" s="127" cm="1">
        <f t="array" ref="BB61">SUM(IFERROR(LARGE((B61,E61,H61,K61,N61,Q61,T61,W61,Z61,AC61,AF61,AI61,AL61,AO61,AR61,AU61,AX61),{1,2,3}), 0))</f>
        <v>169</v>
      </c>
      <c r="BC61" s="133">
        <f t="shared" si="5"/>
        <v>169</v>
      </c>
    </row>
    <row r="62" spans="1:55" ht="22.5" customHeight="1" thickBot="1" x14ac:dyDescent="0.25">
      <c r="A62" s="88" t="s">
        <v>152</v>
      </c>
      <c r="B62" s="42"/>
      <c r="C62" s="42"/>
      <c r="D62" s="70"/>
      <c r="E62" s="51"/>
      <c r="F62" s="57"/>
      <c r="G62" s="70"/>
      <c r="H62" s="51">
        <f>IF(I62&gt;0, VLOOKUP(I62,Table11[#All], 2, FALSE), "")</f>
        <v>30</v>
      </c>
      <c r="I62" s="57">
        <v>4</v>
      </c>
      <c r="J62" s="62" t="s">
        <v>85</v>
      </c>
      <c r="K62" s="42"/>
      <c r="L62" s="42"/>
      <c r="M62" s="42"/>
      <c r="N62" s="51">
        <f>IF(O62&gt;0, VLOOKUP(O62,Table5[#All], 2, FALSE), "")</f>
        <v>52</v>
      </c>
      <c r="O62" s="57">
        <v>1</v>
      </c>
      <c r="P62" s="55" t="s">
        <v>81</v>
      </c>
      <c r="Q62" s="51">
        <f>IF(R62&gt;0, VLOOKUP(R62,Table5[#All], 2, FALSE), "")</f>
        <v>50</v>
      </c>
      <c r="R62" s="57">
        <v>2</v>
      </c>
      <c r="S62" s="55" t="s">
        <v>81</v>
      </c>
      <c r="T62" s="51"/>
      <c r="U62" s="57"/>
      <c r="V62" s="70"/>
      <c r="W62" s="51"/>
      <c r="X62" s="57"/>
      <c r="Y62" s="42"/>
      <c r="Z62" s="51"/>
      <c r="AA62" s="57"/>
      <c r="AB62" s="65"/>
      <c r="AC62" s="51"/>
      <c r="AD62" s="57"/>
      <c r="AE62" s="42"/>
      <c r="AF62" s="51"/>
      <c r="AG62" s="57"/>
      <c r="AH62" s="42"/>
      <c r="AI62" s="51"/>
      <c r="AJ62" s="57"/>
      <c r="AK62" s="42"/>
      <c r="AL62" s="51"/>
      <c r="AM62" s="57"/>
      <c r="AN62" s="42"/>
      <c r="AO62" s="67">
        <f>IF(AP62&gt;0, VLOOKUP(AP62,Table12[#All], 2, FALSE), "")</f>
        <v>19</v>
      </c>
      <c r="AP62" s="42">
        <v>7</v>
      </c>
      <c r="AQ62" s="74" t="s">
        <v>105</v>
      </c>
      <c r="AR62" s="67"/>
      <c r="AS62" s="42"/>
      <c r="AT62" s="42"/>
      <c r="AU62" s="51"/>
      <c r="AV62" s="42"/>
      <c r="AW62" s="42"/>
      <c r="AX62" s="51"/>
      <c r="AY62" s="42"/>
      <c r="AZ62" s="42"/>
      <c r="BA62" s="69">
        <f t="shared" si="4"/>
        <v>151</v>
      </c>
      <c r="BB62" s="127" cm="1">
        <f t="array" ref="BB62">SUM(IFERROR(LARGE((B62,E62,H62,K62,N62,Q62,T62,W62,Z62,AC62,AF62,AI62,AL62,AO62,AR62,AU62,AX62),{1,2,3}), 0))</f>
        <v>132</v>
      </c>
      <c r="BC62" s="133">
        <f t="shared" si="5"/>
        <v>132</v>
      </c>
    </row>
    <row r="63" spans="1:55" ht="22.5" customHeight="1" thickBot="1" x14ac:dyDescent="0.25">
      <c r="A63" s="88" t="s">
        <v>153</v>
      </c>
      <c r="B63" s="51"/>
      <c r="C63" s="42"/>
      <c r="D63" s="70"/>
      <c r="E63" s="51"/>
      <c r="F63" s="57"/>
      <c r="G63" s="70"/>
      <c r="H63" s="51">
        <f>IF(I63&gt;0, VLOOKUP(I63,Table13[#All], 2, FALSE), "")</f>
        <v>16</v>
      </c>
      <c r="I63" s="57">
        <v>3</v>
      </c>
      <c r="J63" s="73" t="s">
        <v>107</v>
      </c>
      <c r="K63" s="42"/>
      <c r="L63" s="42"/>
      <c r="M63" s="42"/>
      <c r="N63" s="51"/>
      <c r="O63" s="57"/>
      <c r="P63" s="42"/>
      <c r="Q63" s="51"/>
      <c r="R63" s="57"/>
      <c r="S63" s="42"/>
      <c r="T63" s="51"/>
      <c r="U63" s="57"/>
      <c r="V63" s="42"/>
      <c r="W63" s="51"/>
      <c r="X63" s="57"/>
      <c r="Y63" s="42"/>
      <c r="Z63" s="51">
        <f>IF(AA63&gt;0, VLOOKUP(AA63,Table13[#All], 2, FALSE), "")</f>
        <v>11</v>
      </c>
      <c r="AA63" s="57">
        <v>7</v>
      </c>
      <c r="AB63" s="73" t="s">
        <v>107</v>
      </c>
      <c r="AC63" s="51"/>
      <c r="AD63" s="57"/>
      <c r="AE63" s="42"/>
      <c r="AF63" s="51"/>
      <c r="AG63" s="57"/>
      <c r="AH63" s="42"/>
      <c r="AI63" s="51"/>
      <c r="AJ63" s="57"/>
      <c r="AK63" s="42"/>
      <c r="AL63" s="51"/>
      <c r="AM63" s="57"/>
      <c r="AN63" s="65"/>
      <c r="AO63" s="67">
        <f>IF(AP63&gt;0, VLOOKUP(AP63,Table5[#All], 2, FALSE), "")</f>
        <v>43</v>
      </c>
      <c r="AP63" s="42">
        <v>7</v>
      </c>
      <c r="AQ63" s="55" t="s">
        <v>81</v>
      </c>
      <c r="AR63" s="67">
        <f>IF(AS63&gt;0, VLOOKUP(AS63,Table5[#All], 2, FALSE), "")</f>
        <v>44</v>
      </c>
      <c r="AS63" s="42">
        <v>6</v>
      </c>
      <c r="AT63" s="55" t="s">
        <v>81</v>
      </c>
      <c r="AU63" s="51"/>
      <c r="AV63" s="42"/>
      <c r="AW63" s="42"/>
      <c r="AX63" s="51"/>
      <c r="AY63" s="42"/>
      <c r="AZ63" s="42"/>
      <c r="BA63" s="69">
        <f t="shared" si="4"/>
        <v>114</v>
      </c>
      <c r="BB63" s="127" cm="1">
        <f t="array" ref="BB63">SUM(IFERROR(LARGE((B63,E63,H63,K63,N63,Q63,T63,W63,Z63,AC63,AF63,AI63,AL63,AO63,AR63,AU63,AX63),{1,2,3}), 0))</f>
        <v>103</v>
      </c>
      <c r="BC63" s="133">
        <f t="shared" si="5"/>
        <v>103</v>
      </c>
    </row>
    <row r="64" spans="1:55" ht="22.5" customHeight="1" thickBot="1" x14ac:dyDescent="0.25">
      <c r="A64" s="88" t="s">
        <v>154</v>
      </c>
      <c r="B64" s="51"/>
      <c r="C64" s="42"/>
      <c r="D64" s="42"/>
      <c r="E64" s="51"/>
      <c r="F64" s="57"/>
      <c r="G64" s="70"/>
      <c r="H64" s="51"/>
      <c r="I64" s="57"/>
      <c r="J64" s="42"/>
      <c r="K64" s="42"/>
      <c r="L64" s="42"/>
      <c r="M64" s="42"/>
      <c r="N64" s="51"/>
      <c r="O64" s="57"/>
      <c r="P64" s="42"/>
      <c r="Q64" s="51"/>
      <c r="R64" s="57"/>
      <c r="S64" s="42"/>
      <c r="T64" s="51"/>
      <c r="U64" s="57"/>
      <c r="V64" s="42"/>
      <c r="W64" s="51"/>
      <c r="X64" s="57"/>
      <c r="Y64" s="70"/>
      <c r="Z64" s="51">
        <f>IF(AA64&gt;0, VLOOKUP(AA64,Table13[#All], 2, FALSE), "")</f>
        <v>12</v>
      </c>
      <c r="AA64" s="57">
        <v>6</v>
      </c>
      <c r="AB64" s="73" t="s">
        <v>107</v>
      </c>
      <c r="AC64" s="51"/>
      <c r="AD64" s="57"/>
      <c r="AE64" s="42"/>
      <c r="AF64" s="51"/>
      <c r="AG64" s="57"/>
      <c r="AH64" s="42"/>
      <c r="AI64" s="51"/>
      <c r="AJ64" s="57"/>
      <c r="AK64" s="42"/>
      <c r="AL64" s="51"/>
      <c r="AM64" s="57"/>
      <c r="AN64" s="42"/>
      <c r="AO64" s="67">
        <f>IF(AP64&gt;0, VLOOKUP(AP64,Table13[#All], 2, FALSE), "")</f>
        <v>10</v>
      </c>
      <c r="AP64" s="42">
        <v>8</v>
      </c>
      <c r="AQ64" s="73" t="s">
        <v>107</v>
      </c>
      <c r="AR64" s="67"/>
      <c r="AS64" s="42"/>
      <c r="AT64" s="65"/>
      <c r="AU64" s="51"/>
      <c r="AV64" s="42"/>
      <c r="AW64" s="42"/>
      <c r="AX64" s="51"/>
      <c r="AY64" s="42"/>
      <c r="AZ64" s="42"/>
      <c r="BA64" s="69">
        <f t="shared" si="4"/>
        <v>22</v>
      </c>
      <c r="BB64" s="127" cm="1">
        <f t="array" ref="BB64">SUM(IFERROR(LARGE((B64,E64,H64,K64,N64,Q64,T64,W64,Z64,AC64,AF64,AI64,AL64,AO64,AR64,AU64,AX64),{1,2,3}), 0))</f>
        <v>22</v>
      </c>
      <c r="BC64" s="133">
        <f t="shared" si="5"/>
        <v>22</v>
      </c>
    </row>
    <row r="65" spans="1:55" ht="22.5" customHeight="1" thickBot="1" x14ac:dyDescent="0.25">
      <c r="A65" s="88" t="s">
        <v>155</v>
      </c>
      <c r="B65" s="42"/>
      <c r="C65" s="42"/>
      <c r="D65" s="70"/>
      <c r="E65" s="51"/>
      <c r="F65" s="57"/>
      <c r="G65" s="42"/>
      <c r="H65" s="51">
        <f>IF(I65&gt;0, VLOOKUP(I65,Table11[#All], 2, FALSE), "")</f>
        <v>32</v>
      </c>
      <c r="I65" s="57">
        <v>3</v>
      </c>
      <c r="J65" s="62" t="s">
        <v>85</v>
      </c>
      <c r="K65" s="42"/>
      <c r="L65" s="42"/>
      <c r="M65" s="42"/>
      <c r="N65" s="51"/>
      <c r="O65" s="57"/>
      <c r="P65" s="42"/>
      <c r="Q65" s="51"/>
      <c r="R65" s="57"/>
      <c r="S65" s="42"/>
      <c r="T65" s="51"/>
      <c r="U65" s="57"/>
      <c r="V65" s="70"/>
      <c r="W65" s="51"/>
      <c r="X65" s="57"/>
      <c r="Y65" s="70"/>
      <c r="Z65" s="51">
        <f>IF(AA65&gt;0, VLOOKUP(AA65,Table11[#All], 2, FALSE), "")</f>
        <v>36</v>
      </c>
      <c r="AA65" s="57">
        <v>1</v>
      </c>
      <c r="AB65" s="62" t="s">
        <v>85</v>
      </c>
      <c r="AC65" s="51"/>
      <c r="AD65" s="57"/>
      <c r="AE65" s="42"/>
      <c r="AF65" s="51"/>
      <c r="AG65" s="57"/>
      <c r="AH65" s="42"/>
      <c r="AI65" s="51"/>
      <c r="AJ65" s="57"/>
      <c r="AK65" s="42"/>
      <c r="AL65" s="51"/>
      <c r="AM65" s="57"/>
      <c r="AN65" s="42"/>
      <c r="AO65" s="67">
        <f>IF(AP65&gt;0, VLOOKUP(AP65,Table6[#All], 2, FALSE), "")</f>
        <v>36</v>
      </c>
      <c r="AP65" s="42">
        <v>6</v>
      </c>
      <c r="AQ65" s="54" t="s">
        <v>83</v>
      </c>
      <c r="AR65" s="67">
        <f>IF(AS65&gt;0, VLOOKUP(AS65,Table6[#All], 2, FALSE), "")</f>
        <v>38</v>
      </c>
      <c r="AS65" s="42">
        <v>4</v>
      </c>
      <c r="AT65" s="54" t="s">
        <v>83</v>
      </c>
      <c r="AU65" s="51"/>
      <c r="AV65" s="42"/>
      <c r="AW65" s="42"/>
      <c r="AX65" s="51"/>
      <c r="AY65" s="42"/>
      <c r="AZ65" s="42"/>
      <c r="BA65" s="69">
        <f t="shared" si="4"/>
        <v>142</v>
      </c>
      <c r="BB65" s="127" cm="1">
        <f t="array" ref="BB65">SUM(IFERROR(LARGE((B65,E65,H65,K65,N65,Q65,T65,W65,Z65,AC65,AF65,AI65,AL65,AO65,AR65,AU65,AX65),{1,2,3}), 0))</f>
        <v>110</v>
      </c>
      <c r="BC65" s="133">
        <f t="shared" si="5"/>
        <v>110</v>
      </c>
    </row>
    <row r="66" spans="1:55" ht="22.5" customHeight="1" thickBot="1" x14ac:dyDescent="0.25">
      <c r="A66" s="88" t="s">
        <v>156</v>
      </c>
      <c r="B66" s="42"/>
      <c r="C66" s="42"/>
      <c r="D66" s="70"/>
      <c r="E66" s="51"/>
      <c r="F66" s="57"/>
      <c r="G66" s="70"/>
      <c r="H66" s="51">
        <f>IF(I66&gt;0, VLOOKUP(I66,Table13[#All], 2, FALSE), "")</f>
        <v>20</v>
      </c>
      <c r="I66" s="57">
        <v>1</v>
      </c>
      <c r="J66" s="73" t="s">
        <v>107</v>
      </c>
      <c r="K66" s="42"/>
      <c r="L66" s="42"/>
      <c r="M66" s="42"/>
      <c r="N66" s="51">
        <f>IF(O66&gt;0, VLOOKUP(O66,Table6[#All], 2, FALSE), "")</f>
        <v>38</v>
      </c>
      <c r="O66" s="57">
        <v>4</v>
      </c>
      <c r="P66" s="54" t="s">
        <v>83</v>
      </c>
      <c r="Q66" s="51">
        <f>IF(R66&gt;0, VLOOKUP(R66,Table5[#All], 2, FALSE), "")</f>
        <v>45</v>
      </c>
      <c r="R66" s="57">
        <v>5</v>
      </c>
      <c r="S66" s="55" t="s">
        <v>81</v>
      </c>
      <c r="T66" s="51"/>
      <c r="U66" s="57"/>
      <c r="V66" s="42"/>
      <c r="W66" s="51"/>
      <c r="X66" s="57"/>
      <c r="Y66" s="70"/>
      <c r="Z66" s="51">
        <f>IF(AA66&gt;0, VLOOKUP(AA66,Table13[#All], 2, FALSE), "")</f>
        <v>20</v>
      </c>
      <c r="AA66" s="57">
        <v>1</v>
      </c>
      <c r="AB66" s="73" t="s">
        <v>107</v>
      </c>
      <c r="AC66" s="51"/>
      <c r="AD66" s="57"/>
      <c r="AE66" s="42"/>
      <c r="AF66" s="51"/>
      <c r="AG66" s="57"/>
      <c r="AH66" s="42"/>
      <c r="AI66" s="51"/>
      <c r="AJ66" s="57"/>
      <c r="AK66" s="42"/>
      <c r="AL66" s="51"/>
      <c r="AM66" s="57"/>
      <c r="AN66" s="42"/>
      <c r="AO66" s="67"/>
      <c r="AP66" s="42"/>
      <c r="AQ66" s="65"/>
      <c r="AR66" s="67"/>
      <c r="AS66" s="42"/>
      <c r="AT66" s="65"/>
      <c r="AU66" s="51"/>
      <c r="AV66" s="42"/>
      <c r="AW66" s="42"/>
      <c r="AX66" s="51"/>
      <c r="AY66" s="42"/>
      <c r="AZ66" s="42"/>
      <c r="BA66" s="69">
        <f t="shared" si="4"/>
        <v>123</v>
      </c>
      <c r="BB66" s="127" cm="1">
        <f t="array" ref="BB66">SUM(IFERROR(LARGE((B66,E66,H66,K66,N66,Q66,T66,W66,Z66,AC66,AF66,AI66,AL66,AO66,AR66,AU66,AX66),{1,2,3}), 0))</f>
        <v>103</v>
      </c>
      <c r="BC66" s="133">
        <f t="shared" si="5"/>
        <v>103</v>
      </c>
    </row>
    <row r="67" spans="1:55" ht="22.5" customHeight="1" thickBot="1" x14ac:dyDescent="0.25">
      <c r="A67" s="88" t="s">
        <v>157</v>
      </c>
      <c r="B67" s="42"/>
      <c r="C67" s="42"/>
      <c r="D67" s="42"/>
      <c r="E67" s="51"/>
      <c r="F67" s="57"/>
      <c r="G67" s="42"/>
      <c r="H67" s="51">
        <f>IF(I67&gt;0, VLOOKUP(I67,Table12[#All], 2, FALSE), "")</f>
        <v>26</v>
      </c>
      <c r="I67" s="57">
        <v>2</v>
      </c>
      <c r="J67" s="74" t="s">
        <v>105</v>
      </c>
      <c r="K67" s="42"/>
      <c r="L67" s="42"/>
      <c r="M67" s="42"/>
      <c r="N67" s="51"/>
      <c r="O67" s="57"/>
      <c r="P67" s="42"/>
      <c r="Q67" s="51"/>
      <c r="R67" s="57"/>
      <c r="S67" s="42"/>
      <c r="T67" s="51"/>
      <c r="U67" s="57"/>
      <c r="V67" s="70"/>
      <c r="W67" s="51"/>
      <c r="X67" s="57"/>
      <c r="Y67" s="70"/>
      <c r="Z67" s="51">
        <f>IF(AA67&gt;0, VLOOKUP(AA67,Table12[#All], 2, FALSE), "")</f>
        <v>28</v>
      </c>
      <c r="AA67" s="57">
        <v>1</v>
      </c>
      <c r="AB67" s="74" t="s">
        <v>105</v>
      </c>
      <c r="AC67" s="51"/>
      <c r="AD67" s="57"/>
      <c r="AE67" s="42"/>
      <c r="AF67" s="51"/>
      <c r="AG67" s="57"/>
      <c r="AH67" s="42"/>
      <c r="AI67" s="51"/>
      <c r="AJ67" s="57"/>
      <c r="AK67" s="42"/>
      <c r="AL67" s="51"/>
      <c r="AM67" s="57"/>
      <c r="AN67" s="42"/>
      <c r="AO67" s="67">
        <f>IF(AP67&gt;0, VLOOKUP(AP67,Table12[#All], 2, FALSE), "")</f>
        <v>28</v>
      </c>
      <c r="AP67" s="42">
        <v>1</v>
      </c>
      <c r="AQ67" s="74" t="s">
        <v>105</v>
      </c>
      <c r="AR67" s="67">
        <f>IF(AS67&gt;0, VLOOKUP(AS67,Table6[#All], 2, FALSE), "")</f>
        <v>34</v>
      </c>
      <c r="AS67" s="42">
        <v>8</v>
      </c>
      <c r="AT67" s="54" t="s">
        <v>83</v>
      </c>
      <c r="AU67" s="51"/>
      <c r="AV67" s="42"/>
      <c r="AW67" s="42"/>
      <c r="AX67" s="51"/>
      <c r="AY67" s="42"/>
      <c r="AZ67" s="42"/>
      <c r="BA67" s="69">
        <f t="shared" si="4"/>
        <v>116</v>
      </c>
      <c r="BB67" s="127" cm="1">
        <f t="array" ref="BB67">SUM(IFERROR(LARGE((B67,E67,H67,K67,N67,Q67,T67,W67,Z67,AC67,AF67,AI67,AL67,AO67,AR67,AU67,AX67),{1,2,3}), 0))</f>
        <v>90</v>
      </c>
      <c r="BC67" s="133">
        <f t="shared" si="5"/>
        <v>90</v>
      </c>
    </row>
    <row r="68" spans="1:55" ht="22.5" customHeight="1" thickBot="1" x14ac:dyDescent="0.25">
      <c r="A68" s="88" t="s">
        <v>158</v>
      </c>
      <c r="B68" s="42"/>
      <c r="C68" s="42"/>
      <c r="D68" s="70"/>
      <c r="E68" s="51"/>
      <c r="F68" s="57"/>
      <c r="G68" s="70"/>
      <c r="H68" s="51">
        <f>IF(I68&gt;0, VLOOKUP(I68,Table6[#All], 2, FALSE), "")</f>
        <v>44</v>
      </c>
      <c r="I68" s="57">
        <v>1</v>
      </c>
      <c r="J68" s="54" t="s">
        <v>83</v>
      </c>
      <c r="K68" s="42"/>
      <c r="L68" s="42"/>
      <c r="M68" s="42"/>
      <c r="N68" s="51">
        <f>IF(O68&gt;0, VLOOKUP(O68,Table12[#All], 2, FALSE), "")</f>
        <v>28</v>
      </c>
      <c r="O68" s="57">
        <v>1</v>
      </c>
      <c r="P68" s="74" t="s">
        <v>105</v>
      </c>
      <c r="Q68" s="51"/>
      <c r="R68" s="57"/>
      <c r="S68" s="42"/>
      <c r="T68" s="51"/>
      <c r="U68" s="57"/>
      <c r="V68" s="42"/>
      <c r="W68" s="51"/>
      <c r="X68" s="57"/>
      <c r="Y68" s="70"/>
      <c r="Z68" s="51"/>
      <c r="AA68" s="57"/>
      <c r="AB68" s="65"/>
      <c r="AC68" s="51"/>
      <c r="AD68" s="57"/>
      <c r="AE68" s="42"/>
      <c r="AF68" s="51"/>
      <c r="AG68" s="57"/>
      <c r="AH68" s="42"/>
      <c r="AI68" s="51"/>
      <c r="AJ68" s="57"/>
      <c r="AK68" s="42"/>
      <c r="AL68" s="51"/>
      <c r="AM68" s="57"/>
      <c r="AN68" s="42"/>
      <c r="AO68" s="67">
        <f>IF(AP68&gt;0, VLOOKUP(AP68,Table11[#All], 2, FALSE), "")</f>
        <v>32</v>
      </c>
      <c r="AP68" s="42">
        <v>3</v>
      </c>
      <c r="AQ68" s="62" t="s">
        <v>85</v>
      </c>
      <c r="AR68" s="67">
        <f>IF(AS68&gt;0, VLOOKUP(AS68,Table13[#All], 2, FALSE), "")</f>
        <v>20</v>
      </c>
      <c r="AS68" s="42">
        <v>1</v>
      </c>
      <c r="AT68" s="73" t="s">
        <v>107</v>
      </c>
      <c r="AU68" s="51"/>
      <c r="AV68" s="42"/>
      <c r="AW68" s="42"/>
      <c r="AX68" s="51"/>
      <c r="AY68" s="42"/>
      <c r="AZ68" s="42"/>
      <c r="BA68" s="69">
        <f t="shared" si="4"/>
        <v>124</v>
      </c>
      <c r="BB68" s="127" cm="1">
        <f t="array" ref="BB68">SUM(IFERROR(LARGE((B68,E68,H68,K68,N68,Q68,T68,W68,Z68,AC68,AF68,AI68,AL68,AO68,AR68,AU68,AX68),{1,2,3}), 0))</f>
        <v>104</v>
      </c>
      <c r="BC68" s="133">
        <f t="shared" si="5"/>
        <v>104</v>
      </c>
    </row>
    <row r="69" spans="1:55" ht="22.5" customHeight="1" thickBot="1" x14ac:dyDescent="0.25">
      <c r="A69" s="88" t="s">
        <v>159</v>
      </c>
      <c r="B69" s="42"/>
      <c r="C69" s="42"/>
      <c r="D69" s="70"/>
      <c r="E69" s="51"/>
      <c r="F69" s="57"/>
      <c r="G69" s="70"/>
      <c r="H69" s="51">
        <f>IF(I69&gt;0, VLOOKUP(I69,Table11[#All], 2, FALSE), "")</f>
        <v>26</v>
      </c>
      <c r="I69" s="57">
        <v>8</v>
      </c>
      <c r="J69" s="62" t="s">
        <v>85</v>
      </c>
      <c r="K69" s="42"/>
      <c r="L69" s="42"/>
      <c r="M69" s="42"/>
      <c r="N69" s="51"/>
      <c r="O69" s="57"/>
      <c r="P69" s="42"/>
      <c r="Q69" s="51"/>
      <c r="R69" s="57"/>
      <c r="S69" s="42"/>
      <c r="T69" s="51"/>
      <c r="U69" s="57"/>
      <c r="V69" s="70"/>
      <c r="W69" s="51"/>
      <c r="X69" s="57"/>
      <c r="Y69" s="42"/>
      <c r="Z69" s="51">
        <f>IF(AA69&gt;0, VLOOKUP(AA69,Table6[#All], 2, FALSE), "")</f>
        <v>37</v>
      </c>
      <c r="AA69" s="57">
        <v>5</v>
      </c>
      <c r="AB69" s="54" t="s">
        <v>83</v>
      </c>
      <c r="AC69" s="51"/>
      <c r="AD69" s="57"/>
      <c r="AE69" s="42"/>
      <c r="AF69" s="51"/>
      <c r="AG69" s="57"/>
      <c r="AH69" s="42"/>
      <c r="AI69" s="51"/>
      <c r="AJ69" s="57"/>
      <c r="AK69" s="42"/>
      <c r="AL69" s="51"/>
      <c r="AM69" s="57"/>
      <c r="AN69" s="42"/>
      <c r="AO69" s="67"/>
      <c r="AP69" s="42"/>
      <c r="AQ69" s="42"/>
      <c r="AR69" s="67"/>
      <c r="AS69" s="42"/>
      <c r="AT69" s="42"/>
      <c r="AU69" s="51"/>
      <c r="AV69" s="42"/>
      <c r="AW69" s="42"/>
      <c r="AX69" s="51"/>
      <c r="AY69" s="42"/>
      <c r="AZ69" s="42"/>
      <c r="BA69" s="69">
        <f t="shared" si="4"/>
        <v>63</v>
      </c>
      <c r="BB69" s="127" cm="1">
        <f t="array" ref="BB69">SUM(IFERROR(LARGE((B69,E69,H69,K69,N69,Q69,T69,W69,Z69,AC69,AF69,AI69,AL69,AO69,AR69,AU69,AX69),{1,2,3}), 0))</f>
        <v>63</v>
      </c>
      <c r="BC69" s="133">
        <f t="shared" si="5"/>
        <v>63</v>
      </c>
    </row>
    <row r="70" spans="1:55" ht="22.5" customHeight="1" thickBot="1" x14ac:dyDescent="0.25">
      <c r="A70" s="88" t="s">
        <v>160</v>
      </c>
      <c r="B70" s="42"/>
      <c r="C70" s="42"/>
      <c r="D70" s="70"/>
      <c r="E70" s="51"/>
      <c r="F70" s="57"/>
      <c r="G70" s="42"/>
      <c r="H70" s="51">
        <f>IF(I70&gt;0, VLOOKUP(I70,Table13[#All], 2, FALSE), "")</f>
        <v>13</v>
      </c>
      <c r="I70" s="57">
        <v>5</v>
      </c>
      <c r="J70" s="73" t="s">
        <v>107</v>
      </c>
      <c r="K70" s="42"/>
      <c r="L70" s="42"/>
      <c r="M70" s="42"/>
      <c r="N70" s="51"/>
      <c r="O70" s="57"/>
      <c r="P70" s="42"/>
      <c r="Q70" s="51"/>
      <c r="R70" s="57"/>
      <c r="S70" s="42"/>
      <c r="T70" s="51"/>
      <c r="U70" s="57"/>
      <c r="V70" s="42"/>
      <c r="W70" s="51"/>
      <c r="X70" s="57"/>
      <c r="Y70" s="42"/>
      <c r="Z70" s="51">
        <f>IF(AA70&gt;0, VLOOKUP(AA70,Table14[#All], 2, FALSE), "")</f>
        <v>4</v>
      </c>
      <c r="AA70" s="57">
        <v>1</v>
      </c>
      <c r="AB70" s="78" t="s">
        <v>106</v>
      </c>
      <c r="AC70" s="51"/>
      <c r="AD70" s="57"/>
      <c r="AE70" s="42"/>
      <c r="AF70" s="51"/>
      <c r="AG70" s="57"/>
      <c r="AH70" s="42"/>
      <c r="AI70" s="51"/>
      <c r="AJ70" s="57"/>
      <c r="AK70" s="70"/>
      <c r="AL70" s="51"/>
      <c r="AM70" s="57"/>
      <c r="AN70" s="42"/>
      <c r="AO70" s="67">
        <f>IF(AP70&gt;0, VLOOKUP(AP70,Table13[#All], 2, FALSE), "")</f>
        <v>14</v>
      </c>
      <c r="AP70" s="42">
        <v>4</v>
      </c>
      <c r="AQ70" s="73" t="s">
        <v>107</v>
      </c>
      <c r="AR70" s="67">
        <f>IF(AS70&gt;0, VLOOKUP(AS70,Table12[#All], 2, FALSE), "")</f>
        <v>24</v>
      </c>
      <c r="AS70" s="42">
        <v>3</v>
      </c>
      <c r="AT70" s="74" t="s">
        <v>105</v>
      </c>
      <c r="AU70" s="51"/>
      <c r="AV70" s="42"/>
      <c r="AW70" s="42"/>
      <c r="AX70" s="51"/>
      <c r="AY70" s="42"/>
      <c r="AZ70" s="42"/>
      <c r="BA70" s="69">
        <f t="shared" si="4"/>
        <v>55</v>
      </c>
      <c r="BB70" s="127" cm="1">
        <f t="array" ref="BB70">SUM(IFERROR(LARGE((B70,E70,H70,K70,N70,Q70,T70,W70,Z70,AC70,AF70,AI70,AL70,AO70,AR70,AU70,AX70),{1,2,3}), 0))</f>
        <v>51</v>
      </c>
      <c r="BC70" s="133">
        <f t="shared" si="5"/>
        <v>51</v>
      </c>
    </row>
    <row r="71" spans="1:55" ht="22.5" customHeight="1" thickBot="1" x14ac:dyDescent="0.25">
      <c r="A71" s="88" t="s">
        <v>161</v>
      </c>
      <c r="B71" s="42"/>
      <c r="C71" s="42"/>
      <c r="D71" s="42"/>
      <c r="E71" s="51"/>
      <c r="F71" s="57"/>
      <c r="G71" s="70"/>
      <c r="H71" s="51">
        <f>IF(I71&gt;0, VLOOKUP(I71,Table11[#All], 2, FALSE), "")</f>
        <v>29</v>
      </c>
      <c r="I71" s="57">
        <v>5</v>
      </c>
      <c r="J71" s="62" t="s">
        <v>85</v>
      </c>
      <c r="K71" s="42"/>
      <c r="L71" s="42"/>
      <c r="M71" s="42"/>
      <c r="N71" s="51"/>
      <c r="O71" s="57"/>
      <c r="P71" s="42"/>
      <c r="Q71" s="51"/>
      <c r="R71" s="57"/>
      <c r="S71" s="42"/>
      <c r="T71" s="51"/>
      <c r="U71" s="57"/>
      <c r="V71" s="42"/>
      <c r="W71" s="51"/>
      <c r="X71" s="63"/>
      <c r="Y71" s="70"/>
      <c r="Z71" s="51">
        <f>IF(AA71&gt;0, VLOOKUP(AA71,Table11[#All], 2, FALSE), "")</f>
        <v>30</v>
      </c>
      <c r="AA71" s="63">
        <v>4</v>
      </c>
      <c r="AB71" s="62" t="s">
        <v>85</v>
      </c>
      <c r="AC71" s="64"/>
      <c r="AD71" s="63"/>
      <c r="AE71" s="42"/>
      <c r="AF71" s="64">
        <f>IF(AG71&gt;0, VLOOKUP(AG71,Table11[#All], 2, FALSE), "")</f>
        <v>27</v>
      </c>
      <c r="AG71" s="63">
        <v>7</v>
      </c>
      <c r="AH71" s="62" t="s">
        <v>85</v>
      </c>
      <c r="AI71" s="64">
        <f>IF(AJ71&gt;0, VLOOKUP(AJ71,Table5[#All], 2, FALSE), "")</f>
        <v>44</v>
      </c>
      <c r="AJ71" s="63">
        <v>6</v>
      </c>
      <c r="AK71" s="55" t="s">
        <v>81</v>
      </c>
      <c r="AL71" s="64"/>
      <c r="AM71" s="63"/>
      <c r="AN71" s="42"/>
      <c r="AO71" s="67"/>
      <c r="AP71" s="45"/>
      <c r="AQ71" s="42"/>
      <c r="AR71" s="67"/>
      <c r="AS71" s="45"/>
      <c r="AT71" s="65"/>
      <c r="AU71" s="64"/>
      <c r="AV71" s="45"/>
      <c r="AW71" s="42"/>
      <c r="AX71" s="64"/>
      <c r="AY71" s="45"/>
      <c r="AZ71" s="42"/>
      <c r="BA71" s="69">
        <f t="shared" si="4"/>
        <v>130</v>
      </c>
      <c r="BB71" s="127" cm="1">
        <f t="array" ref="BB71">SUM(IFERROR(LARGE((B71,E71,H71,K71,N71,Q71,T71,W71,Z71,AC71,AF71,AI71,AL71,AO71,AR71,AU71,AX71),{1,2,3}), 0))</f>
        <v>103</v>
      </c>
      <c r="BC71" s="133">
        <f t="shared" si="5"/>
        <v>103</v>
      </c>
    </row>
    <row r="72" spans="1:55" ht="22.5" customHeight="1" thickBot="1" x14ac:dyDescent="0.25">
      <c r="A72" s="88" t="s">
        <v>162</v>
      </c>
      <c r="B72" s="51"/>
      <c r="C72" s="42"/>
      <c r="D72" s="42"/>
      <c r="E72" s="42"/>
      <c r="F72" s="42"/>
      <c r="G72" s="70"/>
      <c r="H72" s="51">
        <f>IF(I72&gt;0, VLOOKUP(I72,Table12[#All], 2, FALSE), "")</f>
        <v>22</v>
      </c>
      <c r="I72" s="57">
        <v>4</v>
      </c>
      <c r="J72" s="74" t="s">
        <v>105</v>
      </c>
      <c r="K72" s="42"/>
      <c r="L72" s="42"/>
      <c r="M72" s="42"/>
      <c r="N72" s="51"/>
      <c r="O72" s="57"/>
      <c r="P72" s="42"/>
      <c r="Q72" s="51"/>
      <c r="R72" s="57"/>
      <c r="S72" s="42"/>
      <c r="T72" s="51"/>
      <c r="U72" s="42"/>
      <c r="V72" s="42"/>
      <c r="W72" s="42"/>
      <c r="X72" s="42"/>
      <c r="Y72" s="70"/>
      <c r="Z72" s="51">
        <f>IF(AA72&gt;0, VLOOKUP(AA72,Table6[#All], 2, FALSE), "")</f>
        <v>42</v>
      </c>
      <c r="AA72" s="57">
        <v>2</v>
      </c>
      <c r="AB72" s="54" t="s">
        <v>83</v>
      </c>
      <c r="AC72" s="51"/>
      <c r="AD72" s="57"/>
      <c r="AE72" s="42"/>
      <c r="AF72" s="51"/>
      <c r="AG72" s="57"/>
      <c r="AH72" s="42"/>
      <c r="AI72" s="51"/>
      <c r="AJ72" s="57"/>
      <c r="AK72" s="42"/>
      <c r="AL72" s="51"/>
      <c r="AM72" s="57"/>
      <c r="AN72" s="42"/>
      <c r="AO72" s="67">
        <f>IF(AP72&gt;0, VLOOKUP(AP72,Table9[#All], 2, FALSE), "")</f>
        <v>51</v>
      </c>
      <c r="AP72" s="42">
        <v>7</v>
      </c>
      <c r="AQ72" s="53" t="s">
        <v>82</v>
      </c>
      <c r="AR72" s="67">
        <f>IF(AS72&gt;0, VLOOKUP(AS72,Table9[#All], 2, FALSE), "")</f>
        <v>50</v>
      </c>
      <c r="AS72" s="42">
        <v>8</v>
      </c>
      <c r="AT72" s="53" t="s">
        <v>82</v>
      </c>
      <c r="AU72" s="51"/>
      <c r="AV72" s="42"/>
      <c r="AW72" s="42"/>
      <c r="AX72" s="51"/>
      <c r="AY72" s="42"/>
      <c r="AZ72" s="42"/>
      <c r="BA72" s="69">
        <f t="shared" si="4"/>
        <v>165</v>
      </c>
      <c r="BB72" s="127" cm="1">
        <f t="array" ref="BB72">SUM(IFERROR(LARGE((B72,E72,H72,K72,N72,Q72,T72,W72,Z72,AC72,AF72,AI72,AL72,AO72,AR72,AU72,AX72),{1,2,3}), 0))</f>
        <v>143</v>
      </c>
      <c r="BC72" s="133">
        <f t="shared" si="5"/>
        <v>143</v>
      </c>
    </row>
    <row r="73" spans="1:55" ht="22.5" customHeight="1" thickBot="1" x14ac:dyDescent="0.25">
      <c r="A73" s="88" t="s">
        <v>163</v>
      </c>
      <c r="B73" s="51" t="str">
        <f t="shared" ref="B73:B74" si="6">IF(OR(C73=1, C73=2, C73=3, C73=4, C73=5, C73=6, C73=7, C73=8, C73=9, C73=10),
    IF(C73=1, 60,
    IF(C73=2, 58,
    IF(C73=3, 56,
    IF(C73=4, 54,
    IF(C73=5, 53,
    IF(C73=6, 52,
    IF(C73=7, 51,
    IF(C73=8, 50,
    IF(C73=9, 49,
    IF(C73=10, 48)))))))))),
    "")</f>
        <v/>
      </c>
      <c r="C73" s="42"/>
      <c r="D73" s="42"/>
      <c r="E73" s="42" t="str">
        <f>IF(G73&gt;0, VLOOKUP(G73,Table9[#All], 2, FALSE), "")</f>
        <v/>
      </c>
      <c r="F73" s="42"/>
      <c r="G73" s="70"/>
      <c r="H73" s="51">
        <f>IF(I73&gt;0, VLOOKUP(I73,Table13[#All], 2, FALSE), "")</f>
        <v>12</v>
      </c>
      <c r="I73" s="57">
        <v>6</v>
      </c>
      <c r="J73" s="73" t="s">
        <v>107</v>
      </c>
      <c r="K73" s="42"/>
      <c r="L73" s="42"/>
      <c r="M73" s="42"/>
      <c r="N73" s="51"/>
      <c r="O73" s="57" t="str">
        <f>IF(Q73&gt;0, VLOOKUP(Q73, Table9[#All], 2, FALSE), "")</f>
        <v/>
      </c>
      <c r="P73" s="42"/>
      <c r="Q73" s="51"/>
      <c r="R73" s="57" t="str">
        <f>IF(T73&gt;0, VLOOKUP(T73, Table9[#All], 2, FALSE), "")</f>
        <v/>
      </c>
      <c r="S73" s="42"/>
      <c r="T73" s="51"/>
      <c r="U73" s="42"/>
      <c r="V73" s="42"/>
      <c r="W73" s="42"/>
      <c r="X73" s="42"/>
      <c r="Y73" s="70"/>
      <c r="Z73" s="42"/>
      <c r="AA73" s="57"/>
      <c r="AB73" s="42"/>
      <c r="AC73" s="51"/>
      <c r="AD73" s="57"/>
      <c r="AE73" s="42"/>
      <c r="AF73" s="51"/>
      <c r="AG73" s="57"/>
      <c r="AH73" s="42"/>
      <c r="AI73" s="51"/>
      <c r="AJ73" s="57"/>
      <c r="AK73" s="42"/>
      <c r="AL73" s="51">
        <f>IF(AM73&gt;0, VLOOKUP(AM73,Table5[#All], 2, FALSE), "")</f>
        <v>50</v>
      </c>
      <c r="AM73" s="57">
        <v>2</v>
      </c>
      <c r="AN73" s="55" t="s">
        <v>81</v>
      </c>
      <c r="AO73" s="67"/>
      <c r="AP73" s="42"/>
      <c r="AQ73" s="42"/>
      <c r="AR73" s="67" t="str">
        <f>IF(AS73&gt;0, VLOOKUP(AS73,Table13[#All], 2, FALSE), "")</f>
        <v/>
      </c>
      <c r="AS73" s="42"/>
      <c r="AT73" s="70"/>
      <c r="AU73" s="51"/>
      <c r="AV73" s="42"/>
      <c r="AW73" s="42"/>
      <c r="AX73" s="51"/>
      <c r="AY73" s="42"/>
      <c r="AZ73" s="42"/>
      <c r="BA73" s="69">
        <f t="shared" si="4"/>
        <v>62</v>
      </c>
      <c r="BB73" s="127" cm="1">
        <f t="array" ref="BB73">SUM(IFERROR(LARGE((B73,E73,H73,K73,N73,Q73,T73,W73,Z73,AC73,AF73,AI73,AL73,AO73,AR73,AU73,AX73),{1,2,3}), 0))</f>
        <v>62</v>
      </c>
      <c r="BC73" s="133">
        <f t="shared" si="5"/>
        <v>62</v>
      </c>
    </row>
    <row r="74" spans="1:55" ht="22.5" customHeight="1" thickBot="1" x14ac:dyDescent="0.25">
      <c r="A74" s="88" t="s">
        <v>164</v>
      </c>
      <c r="B74" s="51" t="str">
        <f t="shared" si="6"/>
        <v/>
      </c>
      <c r="C74" s="42"/>
      <c r="D74" s="42"/>
      <c r="E74" s="42" t="str">
        <f>IF(G74&gt;0, VLOOKUP(G74,Table9[#All], 2, FALSE), "")</f>
        <v/>
      </c>
      <c r="F74" s="42"/>
      <c r="G74" s="70"/>
      <c r="H74" s="51">
        <f>IF(I74&gt;0, VLOOKUP(I74,Table12[#All], 2, FALSE), "")</f>
        <v>19</v>
      </c>
      <c r="I74" s="57">
        <v>7</v>
      </c>
      <c r="J74" s="74" t="s">
        <v>105</v>
      </c>
      <c r="K74" s="42"/>
      <c r="L74" s="42"/>
      <c r="M74" s="42"/>
      <c r="N74" s="51">
        <f>IF(O74&gt;0, VLOOKUP(O74,Table11[#All], 2, FALSE), "")</f>
        <v>29</v>
      </c>
      <c r="O74" s="57">
        <v>5</v>
      </c>
      <c r="P74" s="62" t="s">
        <v>85</v>
      </c>
      <c r="Q74" s="51"/>
      <c r="R74" s="57" t="str">
        <f>IF(T74&gt;0, VLOOKUP(T74, Table9[#All], 2, FALSE), "")</f>
        <v/>
      </c>
      <c r="S74" s="42"/>
      <c r="T74" s="51"/>
      <c r="U74" s="42"/>
      <c r="V74" s="42"/>
      <c r="W74" s="42"/>
      <c r="X74" s="42" t="str">
        <f>IF(Y74&gt;0, VLOOKUP(Y74, Table9[#All], 2, FALSE), "")</f>
        <v/>
      </c>
      <c r="Y74" s="70"/>
      <c r="Z74" s="42" t="str">
        <f>IF(AA74&gt;0, VLOOKUP(AA74, Table9[#All], 2, FALSE), "")</f>
        <v/>
      </c>
      <c r="AA74" s="57"/>
      <c r="AB74" s="42"/>
      <c r="AC74" s="51"/>
      <c r="AD74" s="57" t="str">
        <f>IF(AE74&gt;0, VLOOKUP(AE74, Table9[#All], 2, FALSE), "")</f>
        <v/>
      </c>
      <c r="AE74" s="42"/>
      <c r="AF74" s="51" t="str">
        <f>IF(AH74&gt;0, VLOOKUP(AH74, Table9[#All], 2, FALSE), "")</f>
        <v/>
      </c>
      <c r="AG74" s="57"/>
      <c r="AH74" s="42"/>
      <c r="AI74" s="51" t="str">
        <f>IF(AJ74&gt;0, VLOOKUP(AJ74, Table9[#All], 2, FALSE), "")</f>
        <v/>
      </c>
      <c r="AJ74" s="42"/>
      <c r="AK74" s="44"/>
      <c r="AL74" s="42"/>
      <c r="AM74" s="57" t="str">
        <f>IF(AN74&gt;0, VLOOKUP(AN74, Table9[#All], 2, FALSE), "")</f>
        <v/>
      </c>
      <c r="AN74" s="42"/>
      <c r="AO74" s="67">
        <f>IF(AP74&gt;0, VLOOKUP(AP74,Table13[#All], 2, FALSE), "")</f>
        <v>20</v>
      </c>
      <c r="AP74" s="42">
        <v>1</v>
      </c>
      <c r="AQ74" s="73" t="s">
        <v>107</v>
      </c>
      <c r="AR74" s="67">
        <f>IF(AS74&gt;0, VLOOKUP(AS74,Table12[#All], 2, FALSE), "")</f>
        <v>26</v>
      </c>
      <c r="AS74" s="42">
        <v>2</v>
      </c>
      <c r="AT74" s="74" t="s">
        <v>105</v>
      </c>
      <c r="AU74" s="51"/>
      <c r="AV74" s="42"/>
      <c r="AW74" s="42"/>
      <c r="AX74" s="51"/>
      <c r="AY74" s="42"/>
      <c r="AZ74" s="42"/>
      <c r="BA74" s="69">
        <f t="shared" si="4"/>
        <v>94</v>
      </c>
      <c r="BB74" s="127" cm="1">
        <f t="array" ref="BB74">SUM(IFERROR(LARGE((B74,E74,H74,K74,N74,Q74,T74,W74,Z74,AC74,AF74,AI74,AL74,AO74,AR74,AU74,AX74),{1,2,3}), 0))</f>
        <v>75</v>
      </c>
      <c r="BC74" s="133">
        <f t="shared" si="5"/>
        <v>75</v>
      </c>
    </row>
  </sheetData>
  <phoneticPr fontId="4" type="noConversion"/>
  <pageMargins left="0.7" right="0.7" top="0.75" bottom="0.75" header="0.3" footer="0.3"/>
  <pageSetup paperSize="8" orientation="portrait"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E7A08-B99B-4496-9949-ED23C43C586F}">
  <dimension ref="A1:C47"/>
  <sheetViews>
    <sheetView tabSelected="1" workbookViewId="0">
      <selection activeCell="H6" sqref="H6"/>
    </sheetView>
  </sheetViews>
  <sheetFormatPr defaultRowHeight="12.75" x14ac:dyDescent="0.2"/>
  <cols>
    <col min="1" max="1" width="44.42578125" style="7" customWidth="1"/>
    <col min="2" max="2" width="10" customWidth="1"/>
    <col min="3" max="3" width="12.42578125" style="7" customWidth="1"/>
  </cols>
  <sheetData>
    <row r="1" spans="1:3" ht="31.5" customHeight="1" x14ac:dyDescent="0.2">
      <c r="A1" s="90" t="s">
        <v>165</v>
      </c>
    </row>
    <row r="2" spans="1:3" x14ac:dyDescent="0.2">
      <c r="B2" s="2"/>
    </row>
    <row r="3" spans="1:3" ht="15.75" x14ac:dyDescent="0.25">
      <c r="A3" s="139" t="s">
        <v>166</v>
      </c>
      <c r="B3" s="140"/>
      <c r="C3" s="140"/>
    </row>
    <row r="4" spans="1:3" x14ac:dyDescent="0.2">
      <c r="A4" s="141" t="s">
        <v>167</v>
      </c>
      <c r="B4" s="141" t="s">
        <v>26</v>
      </c>
      <c r="C4" s="141" t="s">
        <v>27</v>
      </c>
    </row>
    <row r="5" spans="1:3" ht="19.5" customHeight="1" x14ac:dyDescent="0.2">
      <c r="A5" s="142" t="str">
        <f>IF(B5=0, "", IFERROR(INDEX(Results!A11:A24, MATCH(B5, Results!BC11:BC24, 0)), ""))</f>
        <v>Manea Senior College</v>
      </c>
      <c r="B5" s="142">
        <f>IFERROR(LARGE(Results!BC11:BC24, 1), "")</f>
        <v>568</v>
      </c>
      <c r="C5" s="142">
        <v>1</v>
      </c>
    </row>
    <row r="6" spans="1:3" ht="19.5" customHeight="1" x14ac:dyDescent="0.2">
      <c r="A6" s="142" t="str">
        <f>IF(B6=0, "", IFERROR(INDEX(Results!A11:A24, MATCH(B6, Results!BC11:BC24, 0)), ""))</f>
        <v>Bunbury CC</v>
      </c>
      <c r="B6" s="142">
        <f>IFERROR(LARGE(Results!BC11:BC24, 2), "")</f>
        <v>548</v>
      </c>
      <c r="C6" s="142">
        <v>2</v>
      </c>
    </row>
    <row r="7" spans="1:3" ht="19.5" customHeight="1" x14ac:dyDescent="0.2">
      <c r="A7" s="142" t="str">
        <f>IF(B7=0, "", IFERROR(INDEX(Results!A11:A24, MATCH(B7, Results!BC11:BC24, 0)), ""))</f>
        <v>Bunbury SHS</v>
      </c>
      <c r="B7" s="142">
        <f>IFERROR(LARGE(Results!BC11:BC24, 3), "")</f>
        <v>547</v>
      </c>
      <c r="C7" s="142">
        <v>3</v>
      </c>
    </row>
    <row r="8" spans="1:3" x14ac:dyDescent="0.2">
      <c r="A8" s="97"/>
      <c r="B8" s="98"/>
      <c r="C8" s="97"/>
    </row>
    <row r="9" spans="1:3" ht="15.75" x14ac:dyDescent="0.25">
      <c r="A9" s="143" t="s">
        <v>168</v>
      </c>
      <c r="B9" s="144"/>
      <c r="C9" s="144"/>
    </row>
    <row r="10" spans="1:3" x14ac:dyDescent="0.2">
      <c r="A10" s="145" t="s">
        <v>167</v>
      </c>
      <c r="B10" s="145" t="s">
        <v>26</v>
      </c>
      <c r="C10" s="145" t="s">
        <v>27</v>
      </c>
    </row>
    <row r="11" spans="1:3" ht="19.5" customHeight="1" x14ac:dyDescent="0.2">
      <c r="A11" s="142" t="str">
        <f>IF(B11=0, "", IFERROR(INDEX(Results!A29:A53, MATCH(B11, Results!BC29:BC53, 0)), ""))</f>
        <v>Denmark SHS</v>
      </c>
      <c r="B11" s="142">
        <f>IFERROR(LARGE(Results!BC29:BC53, 1), "")</f>
        <v>344</v>
      </c>
      <c r="C11" s="142">
        <v>1</v>
      </c>
    </row>
    <row r="12" spans="1:3" ht="19.5" customHeight="1" x14ac:dyDescent="0.2">
      <c r="A12" s="142" t="str">
        <f>IF(B12=0, "", IFERROR(INDEX(Results!A29:A53, MATCH(B12, Results!BC29:BC53, 0)), ""))</f>
        <v>Halls Head College</v>
      </c>
      <c r="B12" s="142">
        <f>IFERROR(LARGE(Results!BC29:BC53, 2), "")</f>
        <v>321</v>
      </c>
      <c r="C12" s="142">
        <v>2</v>
      </c>
    </row>
    <row r="13" spans="1:3" ht="19.5" customHeight="1" x14ac:dyDescent="0.2">
      <c r="A13" s="142" t="str">
        <f>IF(B13=0, "", IFERROR(INDEX(Results!A29:A53, MATCH(B13, Results!BC29:BC53, 0)), ""))</f>
        <v>Manjimup SHS</v>
      </c>
      <c r="B13" s="142">
        <f>IFERROR(LARGE(Results!BC29:BC53, 3), "")</f>
        <v>304</v>
      </c>
      <c r="C13" s="142">
        <v>3</v>
      </c>
    </row>
    <row r="14" spans="1:3" x14ac:dyDescent="0.2">
      <c r="A14" s="97"/>
      <c r="B14" s="98"/>
      <c r="C14" s="97"/>
    </row>
    <row r="15" spans="1:3" ht="15.75" x14ac:dyDescent="0.25">
      <c r="A15" s="146" t="s">
        <v>169</v>
      </c>
      <c r="B15" s="147"/>
      <c r="C15" s="147"/>
    </row>
    <row r="16" spans="1:3" x14ac:dyDescent="0.2">
      <c r="A16" s="148" t="s">
        <v>167</v>
      </c>
      <c r="B16" s="148" t="s">
        <v>26</v>
      </c>
      <c r="C16" s="148" t="s">
        <v>27</v>
      </c>
    </row>
    <row r="17" spans="1:3" ht="19.5" customHeight="1" x14ac:dyDescent="0.2">
      <c r="A17" s="142" t="str">
        <f>IF(B17=0, "", IFERROR(INDEX(Results!A58:A74, MATCH(B17, Results!BC58:BC74, 0)), ""))</f>
        <v>Christmas Island DHS</v>
      </c>
      <c r="B17" s="142">
        <f>IFERROR(LARGE(Results!BC58:BC74, 1), "")</f>
        <v>169</v>
      </c>
      <c r="C17" s="142">
        <v>1</v>
      </c>
    </row>
    <row r="18" spans="1:3" ht="19.5" customHeight="1" x14ac:dyDescent="0.2">
      <c r="A18" s="142" t="str">
        <f>IF(B18=0, "", IFERROR(INDEX(Results!A58:A74, MATCH(B18, Results!BC58:BC74, 0)), ""))</f>
        <v>Merredin College</v>
      </c>
      <c r="B18" s="142">
        <f>IFERROR(LARGE(Results!BC58:BC74, 2), "")</f>
        <v>143</v>
      </c>
      <c r="C18" s="142">
        <v>2</v>
      </c>
    </row>
    <row r="19" spans="1:3" ht="19.5" customHeight="1" x14ac:dyDescent="0.2">
      <c r="A19" s="142" t="str">
        <f>IF(B19=0, "", IFERROR(INDEX(Results!A58:A74, MATCH(B19, Results!BC58:BC74, 0)), ""))</f>
        <v>Bethel CC</v>
      </c>
      <c r="B19" s="142">
        <f>IFERROR(LARGE(Results!BC58:BC74, 3), "")</f>
        <v>132</v>
      </c>
      <c r="C19" s="142">
        <v>3</v>
      </c>
    </row>
    <row r="20" spans="1:3" x14ac:dyDescent="0.2">
      <c r="A20" s="97"/>
      <c r="B20" s="98"/>
      <c r="C20" s="97"/>
    </row>
    <row r="21" spans="1:3" x14ac:dyDescent="0.2">
      <c r="A21" s="97"/>
      <c r="B21" s="98"/>
      <c r="C21" s="97"/>
    </row>
    <row r="22" spans="1:3" x14ac:dyDescent="0.2">
      <c r="A22" s="97"/>
      <c r="B22" s="98"/>
      <c r="C22" s="97"/>
    </row>
    <row r="23" spans="1:3" x14ac:dyDescent="0.2">
      <c r="A23" s="97"/>
      <c r="B23" s="98"/>
      <c r="C23" s="97"/>
    </row>
    <row r="24" spans="1:3" x14ac:dyDescent="0.2">
      <c r="A24" s="97"/>
      <c r="B24" s="98"/>
      <c r="C24" s="97"/>
    </row>
    <row r="25" spans="1:3" x14ac:dyDescent="0.2">
      <c r="A25" s="97"/>
      <c r="B25" s="98"/>
      <c r="C25" s="97"/>
    </row>
    <row r="26" spans="1:3" x14ac:dyDescent="0.2">
      <c r="A26" s="97"/>
      <c r="B26" s="98"/>
      <c r="C26" s="97"/>
    </row>
    <row r="27" spans="1:3" x14ac:dyDescent="0.2">
      <c r="A27" s="97"/>
      <c r="B27" s="98"/>
      <c r="C27" s="97"/>
    </row>
    <row r="28" spans="1:3" x14ac:dyDescent="0.2">
      <c r="A28" s="97"/>
      <c r="B28" s="98"/>
      <c r="C28" s="97"/>
    </row>
    <row r="29" spans="1:3" x14ac:dyDescent="0.2">
      <c r="A29" s="97"/>
      <c r="B29" s="98"/>
      <c r="C29" s="97"/>
    </row>
    <row r="30" spans="1:3" x14ac:dyDescent="0.2">
      <c r="A30" s="97"/>
      <c r="B30" s="98"/>
      <c r="C30" s="97"/>
    </row>
    <row r="31" spans="1:3" x14ac:dyDescent="0.2">
      <c r="A31" s="97"/>
      <c r="B31" s="98"/>
      <c r="C31" s="97"/>
    </row>
    <row r="32" spans="1:3" x14ac:dyDescent="0.2">
      <c r="A32" s="97"/>
      <c r="B32" s="98"/>
      <c r="C32" s="97"/>
    </row>
    <row r="33" spans="1:3" x14ac:dyDescent="0.2">
      <c r="A33" s="97"/>
      <c r="B33" s="98"/>
      <c r="C33" s="97"/>
    </row>
    <row r="34" spans="1:3" x14ac:dyDescent="0.2">
      <c r="A34" s="97"/>
      <c r="B34" s="98"/>
      <c r="C34" s="97"/>
    </row>
    <row r="35" spans="1:3" x14ac:dyDescent="0.2">
      <c r="A35" s="97"/>
      <c r="B35" s="98"/>
      <c r="C35" s="97"/>
    </row>
    <row r="36" spans="1:3" x14ac:dyDescent="0.2">
      <c r="A36" s="97"/>
      <c r="B36" s="98"/>
      <c r="C36" s="97"/>
    </row>
    <row r="37" spans="1:3" x14ac:dyDescent="0.2">
      <c r="A37" s="97"/>
      <c r="B37" s="98"/>
      <c r="C37" s="97"/>
    </row>
    <row r="38" spans="1:3" x14ac:dyDescent="0.2">
      <c r="A38" s="97"/>
      <c r="B38" s="98"/>
      <c r="C38" s="97"/>
    </row>
    <row r="39" spans="1:3" x14ac:dyDescent="0.2">
      <c r="A39" s="97"/>
      <c r="B39" s="98"/>
      <c r="C39" s="97"/>
    </row>
    <row r="40" spans="1:3" x14ac:dyDescent="0.2">
      <c r="A40" s="97"/>
      <c r="B40" s="98"/>
      <c r="C40" s="97"/>
    </row>
    <row r="41" spans="1:3" x14ac:dyDescent="0.2">
      <c r="A41" s="97"/>
      <c r="B41" s="98"/>
      <c r="C41" s="97"/>
    </row>
    <row r="42" spans="1:3" x14ac:dyDescent="0.2">
      <c r="A42" s="97"/>
      <c r="B42" s="98"/>
      <c r="C42" s="97"/>
    </row>
    <row r="43" spans="1:3" x14ac:dyDescent="0.2">
      <c r="A43" s="97"/>
      <c r="B43" s="98"/>
      <c r="C43" s="97"/>
    </row>
    <row r="44" spans="1:3" x14ac:dyDescent="0.2">
      <c r="A44" s="97"/>
      <c r="B44" s="98"/>
      <c r="C44" s="97"/>
    </row>
    <row r="45" spans="1:3" x14ac:dyDescent="0.2">
      <c r="A45" s="97"/>
      <c r="B45" s="98"/>
      <c r="C45" s="97"/>
    </row>
    <row r="47" spans="1:3" x14ac:dyDescent="0.2">
      <c r="B47" s="2"/>
    </row>
  </sheetData>
  <sortState xmlns:xlrd2="http://schemas.microsoft.com/office/spreadsheetml/2017/richdata2" ref="B48:C61">
    <sortCondition descending="1" ref="C48:C61"/>
  </sortState>
  <pageMargins left="0.7" right="0.7" top="0.75" bottom="0.75" header="0.3" footer="0.3"/>
  <pageSetup paperSize="9" orientation="portrait" r:id="rId1"/>
  <tableParts count="3">
    <tablePart r:id="rId2"/>
    <tablePart r:id="rId3"/>
    <tablePart r:id="rId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44A5AC-C028-4AA1-8C75-23BC21A60D7F}">
  <dimension ref="A1:X24"/>
  <sheetViews>
    <sheetView workbookViewId="0">
      <selection activeCell="X29" sqref="X29"/>
    </sheetView>
  </sheetViews>
  <sheetFormatPr defaultRowHeight="12.75" x14ac:dyDescent="0.2"/>
  <cols>
    <col min="2" max="2" width="10" customWidth="1"/>
    <col min="3" max="3" width="9.7109375" customWidth="1"/>
    <col min="4" max="4" width="5.28515625" customWidth="1"/>
    <col min="7" max="7" width="5.140625" customWidth="1"/>
    <col min="10" max="10" width="5.140625" customWidth="1"/>
    <col min="13" max="13" width="5.140625" customWidth="1"/>
    <col min="14" max="14" width="7.85546875" customWidth="1"/>
    <col min="16" max="16" width="4.85546875" customWidth="1"/>
    <col min="19" max="19" width="5" customWidth="1"/>
    <col min="22" max="22" width="5" customWidth="1"/>
  </cols>
  <sheetData>
    <row r="1" spans="1:24" ht="43.5" customHeight="1" x14ac:dyDescent="0.2">
      <c r="A1" s="90" t="s">
        <v>170</v>
      </c>
      <c r="B1" s="99"/>
      <c r="C1" s="99"/>
    </row>
    <row r="3" spans="1:24" ht="26.25" customHeight="1" x14ac:dyDescent="0.3">
      <c r="B3" s="100" t="s">
        <v>171</v>
      </c>
      <c r="C3" s="100"/>
      <c r="E3" s="101" t="s">
        <v>172</v>
      </c>
      <c r="F3" s="102"/>
      <c r="H3" s="103" t="s">
        <v>173</v>
      </c>
      <c r="I3" s="104"/>
      <c r="K3" s="105" t="s">
        <v>174</v>
      </c>
      <c r="L3" s="106"/>
      <c r="N3" s="107" t="s">
        <v>175</v>
      </c>
      <c r="O3" s="108"/>
      <c r="Q3" s="109" t="s">
        <v>176</v>
      </c>
      <c r="R3" s="109"/>
      <c r="T3" s="110" t="s">
        <v>177</v>
      </c>
      <c r="U3" s="110"/>
      <c r="V3" s="39"/>
      <c r="W3" s="40" t="s">
        <v>178</v>
      </c>
      <c r="X3" s="40"/>
    </row>
    <row r="4" spans="1:24" x14ac:dyDescent="0.2">
      <c r="B4" s="2" t="s">
        <v>27</v>
      </c>
      <c r="C4" s="2" t="s">
        <v>26</v>
      </c>
      <c r="E4" s="2" t="s">
        <v>27</v>
      </c>
      <c r="F4" s="2" t="s">
        <v>26</v>
      </c>
      <c r="H4" s="2" t="s">
        <v>27</v>
      </c>
      <c r="I4" s="2" t="s">
        <v>26</v>
      </c>
      <c r="K4" s="2" t="s">
        <v>27</v>
      </c>
      <c r="L4" s="2" t="s">
        <v>26</v>
      </c>
      <c r="N4" s="2" t="s">
        <v>27</v>
      </c>
      <c r="O4" s="2" t="s">
        <v>26</v>
      </c>
      <c r="Q4" s="2" t="s">
        <v>27</v>
      </c>
      <c r="R4" s="2" t="s">
        <v>26</v>
      </c>
      <c r="T4" s="2" t="s">
        <v>27</v>
      </c>
      <c r="U4" s="2" t="s">
        <v>26</v>
      </c>
      <c r="W4" s="2" t="s">
        <v>27</v>
      </c>
      <c r="X4" s="2" t="s">
        <v>26</v>
      </c>
    </row>
    <row r="5" spans="1:24" x14ac:dyDescent="0.2">
      <c r="B5">
        <v>1</v>
      </c>
      <c r="C5">
        <v>60</v>
      </c>
      <c r="E5">
        <v>1</v>
      </c>
      <c r="F5">
        <v>52</v>
      </c>
      <c r="H5">
        <v>1</v>
      </c>
      <c r="I5">
        <v>44</v>
      </c>
      <c r="K5">
        <v>1</v>
      </c>
      <c r="L5">
        <v>36</v>
      </c>
      <c r="N5">
        <v>1</v>
      </c>
      <c r="O5">
        <v>28</v>
      </c>
      <c r="Q5">
        <v>1</v>
      </c>
      <c r="R5">
        <v>20</v>
      </c>
      <c r="T5">
        <v>1</v>
      </c>
      <c r="U5">
        <v>4</v>
      </c>
      <c r="W5">
        <v>1</v>
      </c>
    </row>
    <row r="6" spans="1:24" x14ac:dyDescent="0.2">
      <c r="B6">
        <v>2</v>
      </c>
      <c r="C6">
        <v>58</v>
      </c>
      <c r="E6">
        <v>2</v>
      </c>
      <c r="F6">
        <v>50</v>
      </c>
      <c r="H6">
        <v>2</v>
      </c>
      <c r="I6">
        <v>42</v>
      </c>
      <c r="K6">
        <v>2</v>
      </c>
      <c r="L6">
        <v>34</v>
      </c>
      <c r="N6">
        <v>2</v>
      </c>
      <c r="O6">
        <v>26</v>
      </c>
      <c r="Q6">
        <v>2</v>
      </c>
      <c r="R6">
        <v>18</v>
      </c>
      <c r="T6">
        <v>2</v>
      </c>
      <c r="U6">
        <v>4</v>
      </c>
      <c r="W6">
        <v>2</v>
      </c>
    </row>
    <row r="7" spans="1:24" x14ac:dyDescent="0.2">
      <c r="B7">
        <v>3</v>
      </c>
      <c r="C7">
        <v>56</v>
      </c>
      <c r="E7">
        <v>3</v>
      </c>
      <c r="F7">
        <v>48</v>
      </c>
      <c r="H7">
        <v>3</v>
      </c>
      <c r="I7">
        <v>40</v>
      </c>
      <c r="K7">
        <v>3</v>
      </c>
      <c r="L7">
        <v>32</v>
      </c>
      <c r="N7">
        <v>3</v>
      </c>
      <c r="O7">
        <v>24</v>
      </c>
      <c r="Q7">
        <v>3</v>
      </c>
      <c r="R7">
        <v>16</v>
      </c>
      <c r="T7">
        <v>3</v>
      </c>
      <c r="U7">
        <v>4</v>
      </c>
      <c r="W7">
        <v>3</v>
      </c>
    </row>
    <row r="8" spans="1:24" x14ac:dyDescent="0.2">
      <c r="B8">
        <v>4</v>
      </c>
      <c r="C8">
        <v>54</v>
      </c>
      <c r="E8">
        <v>4</v>
      </c>
      <c r="F8">
        <v>46</v>
      </c>
      <c r="H8">
        <v>4</v>
      </c>
      <c r="I8">
        <v>38</v>
      </c>
      <c r="K8">
        <v>4</v>
      </c>
      <c r="L8">
        <v>30</v>
      </c>
      <c r="N8">
        <v>4</v>
      </c>
      <c r="O8">
        <v>22</v>
      </c>
      <c r="Q8">
        <v>4</v>
      </c>
      <c r="R8">
        <v>14</v>
      </c>
      <c r="T8">
        <v>4</v>
      </c>
      <c r="U8">
        <v>4</v>
      </c>
      <c r="W8">
        <v>4</v>
      </c>
    </row>
    <row r="9" spans="1:24" x14ac:dyDescent="0.2">
      <c r="B9">
        <v>5</v>
      </c>
      <c r="C9">
        <v>53</v>
      </c>
      <c r="E9">
        <v>5</v>
      </c>
      <c r="F9">
        <v>45</v>
      </c>
      <c r="H9">
        <v>5</v>
      </c>
      <c r="I9">
        <v>37</v>
      </c>
      <c r="K9">
        <v>5</v>
      </c>
      <c r="L9">
        <v>29</v>
      </c>
      <c r="N9">
        <v>5</v>
      </c>
      <c r="O9">
        <v>21</v>
      </c>
      <c r="Q9">
        <v>5</v>
      </c>
      <c r="R9">
        <v>13</v>
      </c>
      <c r="T9">
        <v>5</v>
      </c>
      <c r="U9">
        <v>4</v>
      </c>
      <c r="W9">
        <v>5</v>
      </c>
    </row>
    <row r="10" spans="1:24" x14ac:dyDescent="0.2">
      <c r="B10">
        <v>6</v>
      </c>
      <c r="C10">
        <v>52</v>
      </c>
      <c r="E10">
        <v>6</v>
      </c>
      <c r="F10">
        <v>44</v>
      </c>
      <c r="H10">
        <v>6</v>
      </c>
      <c r="I10">
        <v>36</v>
      </c>
      <c r="K10">
        <v>6</v>
      </c>
      <c r="L10">
        <v>28</v>
      </c>
      <c r="N10">
        <v>6</v>
      </c>
      <c r="O10">
        <v>20</v>
      </c>
      <c r="Q10">
        <v>6</v>
      </c>
      <c r="R10">
        <v>12</v>
      </c>
      <c r="T10">
        <v>6</v>
      </c>
      <c r="U10">
        <v>4</v>
      </c>
      <c r="W10">
        <v>6</v>
      </c>
    </row>
    <row r="11" spans="1:24" x14ac:dyDescent="0.2">
      <c r="B11">
        <v>7</v>
      </c>
      <c r="C11">
        <v>51</v>
      </c>
      <c r="E11">
        <v>7</v>
      </c>
      <c r="F11">
        <v>43</v>
      </c>
      <c r="H11">
        <v>7</v>
      </c>
      <c r="I11">
        <v>35</v>
      </c>
      <c r="K11">
        <v>7</v>
      </c>
      <c r="L11">
        <v>27</v>
      </c>
      <c r="N11">
        <v>7</v>
      </c>
      <c r="O11">
        <v>19</v>
      </c>
      <c r="Q11">
        <v>7</v>
      </c>
      <c r="R11">
        <v>11</v>
      </c>
      <c r="T11">
        <v>7</v>
      </c>
      <c r="U11">
        <v>4</v>
      </c>
      <c r="W11">
        <v>7</v>
      </c>
    </row>
    <row r="12" spans="1:24" x14ac:dyDescent="0.2">
      <c r="B12">
        <v>8</v>
      </c>
      <c r="C12">
        <v>50</v>
      </c>
      <c r="E12">
        <v>8</v>
      </c>
      <c r="F12">
        <v>42</v>
      </c>
      <c r="H12">
        <v>8</v>
      </c>
      <c r="I12">
        <v>34</v>
      </c>
      <c r="K12">
        <v>8</v>
      </c>
      <c r="L12">
        <v>26</v>
      </c>
      <c r="N12">
        <v>8</v>
      </c>
      <c r="O12">
        <v>18</v>
      </c>
      <c r="Q12">
        <v>8</v>
      </c>
      <c r="R12">
        <v>10</v>
      </c>
      <c r="T12">
        <v>8</v>
      </c>
      <c r="U12">
        <v>4</v>
      </c>
      <c r="W12">
        <v>8</v>
      </c>
    </row>
    <row r="13" spans="1:24" x14ac:dyDescent="0.2">
      <c r="B13">
        <v>9</v>
      </c>
      <c r="C13">
        <v>49</v>
      </c>
      <c r="E13">
        <v>9</v>
      </c>
      <c r="F13">
        <v>41</v>
      </c>
      <c r="H13">
        <v>9</v>
      </c>
      <c r="I13">
        <v>33</v>
      </c>
      <c r="K13">
        <v>9</v>
      </c>
      <c r="L13">
        <v>25</v>
      </c>
      <c r="N13">
        <v>9</v>
      </c>
      <c r="O13">
        <v>17</v>
      </c>
      <c r="Q13">
        <v>9</v>
      </c>
      <c r="R13">
        <v>9</v>
      </c>
      <c r="T13">
        <v>9</v>
      </c>
      <c r="U13">
        <v>4</v>
      </c>
      <c r="W13">
        <v>9</v>
      </c>
    </row>
    <row r="14" spans="1:24" x14ac:dyDescent="0.2">
      <c r="B14">
        <v>10</v>
      </c>
      <c r="C14">
        <v>48</v>
      </c>
      <c r="E14">
        <v>10</v>
      </c>
      <c r="F14">
        <v>40</v>
      </c>
      <c r="H14">
        <v>10</v>
      </c>
      <c r="I14">
        <v>32</v>
      </c>
      <c r="K14">
        <v>10</v>
      </c>
      <c r="L14">
        <v>24</v>
      </c>
      <c r="N14">
        <v>10</v>
      </c>
      <c r="O14">
        <v>16</v>
      </c>
      <c r="Q14">
        <v>10</v>
      </c>
      <c r="R14">
        <v>8</v>
      </c>
      <c r="T14">
        <v>10</v>
      </c>
      <c r="U14">
        <v>4</v>
      </c>
      <c r="W14">
        <v>10</v>
      </c>
    </row>
    <row r="15" spans="1:24" ht="17.25" x14ac:dyDescent="0.2">
      <c r="B15" s="135">
        <v>11</v>
      </c>
      <c r="C15" s="136">
        <v>46</v>
      </c>
      <c r="T15" s="2"/>
    </row>
    <row r="16" spans="1:24" x14ac:dyDescent="0.2">
      <c r="B16" s="2" t="s">
        <v>179</v>
      </c>
      <c r="E16" s="2" t="s">
        <v>180</v>
      </c>
      <c r="H16" s="2" t="s">
        <v>181</v>
      </c>
      <c r="K16" s="2" t="s">
        <v>182</v>
      </c>
      <c r="N16" s="2" t="s">
        <v>183</v>
      </c>
      <c r="Q16" s="2" t="s">
        <v>184</v>
      </c>
      <c r="T16" t="s">
        <v>185</v>
      </c>
      <c r="W16" s="2" t="s">
        <v>186</v>
      </c>
    </row>
    <row r="17" spans="2:12" ht="13.5" thickBot="1" x14ac:dyDescent="0.25"/>
    <row r="18" spans="2:12" ht="13.5" thickBot="1" x14ac:dyDescent="0.25">
      <c r="B18" s="20" t="s">
        <v>78</v>
      </c>
      <c r="C18" s="21" t="s">
        <v>187</v>
      </c>
      <c r="D18" s="21" t="s">
        <v>188</v>
      </c>
      <c r="E18" s="21" t="s">
        <v>189</v>
      </c>
      <c r="F18" s="21" t="s">
        <v>190</v>
      </c>
      <c r="G18" s="21" t="s">
        <v>191</v>
      </c>
      <c r="H18" s="21" t="s">
        <v>192</v>
      </c>
      <c r="I18" s="21" t="s">
        <v>193</v>
      </c>
      <c r="J18" s="21" t="s">
        <v>194</v>
      </c>
      <c r="K18" s="21" t="s">
        <v>195</v>
      </c>
      <c r="L18" s="24" t="s">
        <v>196</v>
      </c>
    </row>
    <row r="19" spans="2:12" ht="26.25" thickBot="1" x14ac:dyDescent="0.25">
      <c r="B19" s="22" t="s">
        <v>197</v>
      </c>
      <c r="C19" s="23">
        <v>60</v>
      </c>
      <c r="D19" s="23">
        <v>58</v>
      </c>
      <c r="E19" s="23">
        <v>56</v>
      </c>
      <c r="F19" s="23">
        <v>54</v>
      </c>
      <c r="G19" s="23">
        <v>53</v>
      </c>
      <c r="H19" s="23">
        <v>52</v>
      </c>
      <c r="I19" s="23">
        <v>51</v>
      </c>
      <c r="J19" s="23">
        <v>50</v>
      </c>
      <c r="K19" s="23">
        <v>49</v>
      </c>
      <c r="L19" s="25">
        <v>48</v>
      </c>
    </row>
    <row r="20" spans="2:12" ht="26.25" thickBot="1" x14ac:dyDescent="0.25">
      <c r="B20" s="22" t="s">
        <v>198</v>
      </c>
      <c r="C20" s="23">
        <v>52</v>
      </c>
      <c r="D20" s="23">
        <v>50</v>
      </c>
      <c r="E20" s="23">
        <v>48</v>
      </c>
      <c r="F20" s="23">
        <v>46</v>
      </c>
      <c r="G20" s="23">
        <v>45</v>
      </c>
      <c r="H20" s="23">
        <v>44</v>
      </c>
      <c r="I20" s="23">
        <v>43</v>
      </c>
      <c r="J20" s="23">
        <v>42</v>
      </c>
      <c r="K20" s="23">
        <v>41</v>
      </c>
      <c r="L20" s="25">
        <v>40</v>
      </c>
    </row>
    <row r="21" spans="2:12" ht="26.25" thickBot="1" x14ac:dyDescent="0.25">
      <c r="B21" s="22" t="s">
        <v>199</v>
      </c>
      <c r="C21" s="23">
        <v>44</v>
      </c>
      <c r="D21" s="23">
        <v>42</v>
      </c>
      <c r="E21" s="23">
        <v>40</v>
      </c>
      <c r="F21" s="23">
        <v>38</v>
      </c>
      <c r="G21" s="23">
        <v>37</v>
      </c>
      <c r="H21" s="23">
        <v>36</v>
      </c>
      <c r="I21" s="23">
        <v>35</v>
      </c>
      <c r="J21" s="23">
        <v>34</v>
      </c>
      <c r="K21" s="23">
        <v>33</v>
      </c>
      <c r="L21" s="25">
        <v>32</v>
      </c>
    </row>
    <row r="22" spans="2:12" ht="26.25" thickBot="1" x14ac:dyDescent="0.25">
      <c r="B22" s="22" t="s">
        <v>200</v>
      </c>
      <c r="C22" s="23">
        <v>36</v>
      </c>
      <c r="D22" s="23">
        <v>34</v>
      </c>
      <c r="E22" s="23">
        <v>32</v>
      </c>
      <c r="F22" s="23">
        <v>30</v>
      </c>
      <c r="G22" s="23">
        <v>29</v>
      </c>
      <c r="H22" s="23">
        <v>28</v>
      </c>
      <c r="I22" s="23">
        <v>27</v>
      </c>
      <c r="J22" s="23">
        <v>26</v>
      </c>
      <c r="K22" s="23">
        <v>25</v>
      </c>
      <c r="L22" s="25">
        <v>24</v>
      </c>
    </row>
    <row r="23" spans="2:12" ht="26.25" thickBot="1" x14ac:dyDescent="0.25">
      <c r="B23" s="22" t="s">
        <v>201</v>
      </c>
      <c r="C23" s="23">
        <v>28</v>
      </c>
      <c r="D23" s="23">
        <v>26</v>
      </c>
      <c r="E23" s="23">
        <v>24</v>
      </c>
      <c r="F23" s="23">
        <v>22</v>
      </c>
      <c r="G23" s="23">
        <v>21</v>
      </c>
      <c r="H23" s="23">
        <v>20</v>
      </c>
      <c r="I23" s="23">
        <v>19</v>
      </c>
      <c r="J23" s="23">
        <v>18</v>
      </c>
      <c r="K23" s="23">
        <v>17</v>
      </c>
      <c r="L23" s="25">
        <v>16</v>
      </c>
    </row>
    <row r="24" spans="2:12" ht="25.5" x14ac:dyDescent="0.2">
      <c r="B24" s="26" t="s">
        <v>202</v>
      </c>
      <c r="C24" s="27">
        <v>20</v>
      </c>
      <c r="D24" s="27">
        <v>18</v>
      </c>
      <c r="E24" s="27">
        <v>16</v>
      </c>
      <c r="F24" s="27">
        <v>14</v>
      </c>
      <c r="G24" s="27">
        <v>13</v>
      </c>
      <c r="H24" s="27">
        <v>12</v>
      </c>
      <c r="I24" s="27">
        <v>11</v>
      </c>
      <c r="J24" s="27">
        <v>10</v>
      </c>
      <c r="K24" s="27">
        <v>9</v>
      </c>
      <c r="L24" s="28">
        <v>8</v>
      </c>
    </row>
  </sheetData>
  <pageMargins left="0.7" right="0.7" top="0.75" bottom="0.75" header="0.3" footer="0.3"/>
  <pageSetup paperSize="9" orientation="portrait" r:id="rId1"/>
  <tableParts count="9">
    <tablePart r:id="rId2"/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16"/>
  <dimension ref="A1:BJ2"/>
  <sheetViews>
    <sheetView workbookViewId="0"/>
  </sheetViews>
  <sheetFormatPr defaultRowHeight="12.75" x14ac:dyDescent="0.2"/>
  <cols>
    <col min="1" max="1" width="3.28515625" bestFit="1" customWidth="1"/>
    <col min="2" max="4" width="4.5703125" customWidth="1"/>
    <col min="5" max="11" width="3.28515625" bestFit="1" customWidth="1"/>
    <col min="12" max="12" width="4.28515625" bestFit="1" customWidth="1"/>
    <col min="13" max="13" width="3.28515625" bestFit="1" customWidth="1"/>
    <col min="14" max="14" width="4.42578125" customWidth="1"/>
    <col min="15" max="21" width="3.28515625" bestFit="1" customWidth="1"/>
    <col min="22" max="22" width="4.28515625" bestFit="1" customWidth="1"/>
    <col min="23" max="23" width="3.28515625" bestFit="1" customWidth="1"/>
    <col min="24" max="24" width="5" customWidth="1"/>
    <col min="25" max="31" width="3.28515625" bestFit="1" customWidth="1"/>
    <col min="32" max="32" width="4.28515625" customWidth="1"/>
    <col min="33" max="33" width="3.28515625" bestFit="1" customWidth="1"/>
    <col min="34" max="34" width="4.7109375" customWidth="1"/>
    <col min="35" max="43" width="3.28515625" bestFit="1" customWidth="1"/>
    <col min="44" max="44" width="4.42578125" customWidth="1"/>
    <col min="45" max="50" width="3.28515625" bestFit="1" customWidth="1"/>
    <col min="51" max="53" width="3.140625" bestFit="1" customWidth="1"/>
    <col min="54" max="54" width="4" customWidth="1"/>
    <col min="55" max="60" width="3.140625" bestFit="1" customWidth="1"/>
    <col min="61" max="62" width="4.28515625" bestFit="1" customWidth="1"/>
  </cols>
  <sheetData>
    <row r="1" spans="1:62" s="1" customFormat="1" ht="25.5" x14ac:dyDescent="0.2">
      <c r="A1" s="5" t="s">
        <v>203</v>
      </c>
      <c r="B1" s="5" t="s">
        <v>204</v>
      </c>
      <c r="C1" s="5" t="s">
        <v>205</v>
      </c>
      <c r="D1" s="5" t="s">
        <v>206</v>
      </c>
      <c r="E1" s="5" t="s">
        <v>207</v>
      </c>
      <c r="F1" s="5" t="s">
        <v>208</v>
      </c>
      <c r="G1" s="5" t="s">
        <v>209</v>
      </c>
      <c r="H1" s="5" t="s">
        <v>210</v>
      </c>
      <c r="I1" s="5" t="s">
        <v>211</v>
      </c>
      <c r="J1" s="5" t="s">
        <v>212</v>
      </c>
      <c r="K1" s="5" t="s">
        <v>213</v>
      </c>
      <c r="L1" s="5" t="s">
        <v>214</v>
      </c>
      <c r="M1" s="5" t="s">
        <v>215</v>
      </c>
      <c r="N1" s="5" t="s">
        <v>216</v>
      </c>
      <c r="O1" s="5" t="s">
        <v>217</v>
      </c>
      <c r="P1" s="5" t="s">
        <v>218</v>
      </c>
      <c r="Q1" s="5" t="s">
        <v>219</v>
      </c>
      <c r="R1" s="5" t="s">
        <v>220</v>
      </c>
      <c r="S1" s="5" t="s">
        <v>221</v>
      </c>
      <c r="T1" s="5" t="s">
        <v>222</v>
      </c>
      <c r="U1" s="5" t="s">
        <v>223</v>
      </c>
      <c r="V1" s="5" t="s">
        <v>224</v>
      </c>
      <c r="W1" s="5" t="s">
        <v>225</v>
      </c>
      <c r="X1" s="5" t="s">
        <v>226</v>
      </c>
      <c r="Y1" s="5" t="s">
        <v>227</v>
      </c>
      <c r="Z1" s="5" t="s">
        <v>228</v>
      </c>
      <c r="AA1" s="5" t="s">
        <v>229</v>
      </c>
      <c r="AB1" s="5" t="s">
        <v>230</v>
      </c>
      <c r="AC1" s="5" t="s">
        <v>231</v>
      </c>
      <c r="AD1" s="5" t="s">
        <v>232</v>
      </c>
      <c r="AE1" s="5" t="s">
        <v>233</v>
      </c>
      <c r="AF1" s="5" t="s">
        <v>234</v>
      </c>
      <c r="AG1" s="5" t="s">
        <v>235</v>
      </c>
      <c r="AH1" s="5" t="s">
        <v>236</v>
      </c>
      <c r="AI1" s="5" t="s">
        <v>237</v>
      </c>
      <c r="AJ1" s="5" t="s">
        <v>238</v>
      </c>
      <c r="AK1" s="5" t="s">
        <v>239</v>
      </c>
      <c r="AL1" s="5" t="s">
        <v>240</v>
      </c>
      <c r="AM1" s="5" t="s">
        <v>241</v>
      </c>
      <c r="AN1" s="5" t="s">
        <v>242</v>
      </c>
      <c r="AO1" s="5" t="s">
        <v>243</v>
      </c>
      <c r="AP1" s="5" t="s">
        <v>244</v>
      </c>
      <c r="AQ1" s="5" t="s">
        <v>245</v>
      </c>
      <c r="AR1" s="5" t="s">
        <v>246</v>
      </c>
      <c r="AS1" s="5" t="s">
        <v>247</v>
      </c>
      <c r="AT1" s="5" t="s">
        <v>248</v>
      </c>
      <c r="AU1" s="5" t="s">
        <v>249</v>
      </c>
      <c r="AV1" s="5" t="s">
        <v>250</v>
      </c>
      <c r="AW1" s="5" t="s">
        <v>251</v>
      </c>
      <c r="AX1" s="5" t="s">
        <v>252</v>
      </c>
      <c r="AY1" s="5" t="s">
        <v>253</v>
      </c>
      <c r="AZ1" s="5" t="s">
        <v>254</v>
      </c>
      <c r="BA1" s="5" t="s">
        <v>255</v>
      </c>
      <c r="BB1" s="5" t="s">
        <v>256</v>
      </c>
      <c r="BC1" s="5" t="s">
        <v>257</v>
      </c>
      <c r="BD1" s="5" t="s">
        <v>258</v>
      </c>
      <c r="BE1" s="5" t="s">
        <v>259</v>
      </c>
      <c r="BF1" s="5" t="s">
        <v>260</v>
      </c>
      <c r="BG1" s="5" t="s">
        <v>261</v>
      </c>
      <c r="BH1" s="5" t="s">
        <v>262</v>
      </c>
      <c r="BI1" s="5" t="s">
        <v>263</v>
      </c>
      <c r="BJ1" s="5" t="s">
        <v>264</v>
      </c>
    </row>
    <row r="2" spans="1:62" s="1" customFormat="1" x14ac:dyDescent="0.2">
      <c r="A2" s="6">
        <v>60</v>
      </c>
      <c r="B2" s="6">
        <v>48</v>
      </c>
      <c r="C2" s="3">
        <v>47</v>
      </c>
      <c r="D2" s="3">
        <v>46</v>
      </c>
      <c r="E2" s="6">
        <v>58</v>
      </c>
      <c r="F2" s="6">
        <v>56</v>
      </c>
      <c r="G2" s="6">
        <v>54</v>
      </c>
      <c r="H2" s="6">
        <v>53</v>
      </c>
      <c r="I2" s="6">
        <v>52</v>
      </c>
      <c r="J2" s="6">
        <v>51</v>
      </c>
      <c r="K2" s="6">
        <v>50</v>
      </c>
      <c r="L2" s="6">
        <v>49</v>
      </c>
      <c r="M2" s="6">
        <v>52</v>
      </c>
      <c r="N2" s="6">
        <v>40</v>
      </c>
      <c r="O2" s="6">
        <v>50</v>
      </c>
      <c r="P2" s="6">
        <v>48</v>
      </c>
      <c r="Q2" s="6">
        <v>46</v>
      </c>
      <c r="R2" s="6">
        <v>45</v>
      </c>
      <c r="S2" s="6">
        <v>44</v>
      </c>
      <c r="T2" s="6">
        <v>43</v>
      </c>
      <c r="U2" s="6">
        <v>42</v>
      </c>
      <c r="V2" s="6">
        <v>41</v>
      </c>
      <c r="W2" s="6">
        <v>44</v>
      </c>
      <c r="X2" s="6">
        <v>32</v>
      </c>
      <c r="Y2" s="6">
        <v>42</v>
      </c>
      <c r="Z2" s="6">
        <v>40</v>
      </c>
      <c r="AA2" s="6">
        <v>38</v>
      </c>
      <c r="AB2" s="6">
        <v>37</v>
      </c>
      <c r="AC2" s="6">
        <v>36</v>
      </c>
      <c r="AD2" s="6">
        <v>35</v>
      </c>
      <c r="AE2" s="6">
        <v>34</v>
      </c>
      <c r="AF2" s="6">
        <v>33</v>
      </c>
      <c r="AG2" s="6">
        <v>36</v>
      </c>
      <c r="AH2" s="6">
        <v>24</v>
      </c>
      <c r="AI2" s="6">
        <v>34</v>
      </c>
      <c r="AJ2" s="6">
        <v>32</v>
      </c>
      <c r="AK2" s="6">
        <v>30</v>
      </c>
      <c r="AL2" s="6">
        <v>29</v>
      </c>
      <c r="AM2" s="6">
        <v>28</v>
      </c>
      <c r="AN2" s="6">
        <v>27</v>
      </c>
      <c r="AO2" s="6">
        <v>26</v>
      </c>
      <c r="AP2" s="6">
        <v>25</v>
      </c>
      <c r="AQ2" s="6">
        <v>28</v>
      </c>
      <c r="AR2" s="6">
        <v>16</v>
      </c>
      <c r="AS2" s="6">
        <v>26</v>
      </c>
      <c r="AT2" s="6">
        <v>24</v>
      </c>
      <c r="AU2" s="6">
        <v>22</v>
      </c>
      <c r="AV2" s="6">
        <v>21</v>
      </c>
      <c r="AW2" s="6">
        <v>20</v>
      </c>
      <c r="AX2" s="6">
        <v>19</v>
      </c>
      <c r="AY2" s="6">
        <v>18</v>
      </c>
      <c r="AZ2" s="6">
        <v>17</v>
      </c>
      <c r="BA2" s="6">
        <v>20</v>
      </c>
      <c r="BB2" s="6">
        <v>8</v>
      </c>
      <c r="BC2" s="6">
        <v>18</v>
      </c>
      <c r="BD2" s="6">
        <v>16</v>
      </c>
      <c r="BE2" s="6">
        <v>14</v>
      </c>
      <c r="BF2" s="6">
        <v>13</v>
      </c>
      <c r="BG2" s="6">
        <v>12</v>
      </c>
      <c r="BH2" s="6">
        <v>11</v>
      </c>
      <c r="BI2" s="6">
        <v>10</v>
      </c>
      <c r="BJ2" s="6">
        <v>9</v>
      </c>
    </row>
  </sheetData>
  <sortState xmlns:xlrd2="http://schemas.microsoft.com/office/spreadsheetml/2017/richdata2" columnSort="1" ref="A1:BJ2">
    <sortCondition ref="A1:BJ1"/>
  </sortState>
  <phoneticPr fontId="5" type="noConversion"/>
  <pageMargins left="0.75" right="0.75" top="1" bottom="1" header="0.5" footer="0.5"/>
  <pageSetup paperSize="9" orientation="portrait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6ADFF6C1FB9C84580D6875E6FE4CEE6" ma:contentTypeVersion="14" ma:contentTypeDescription="Create a new document." ma:contentTypeScope="" ma:versionID="5a64900ecbe00913cbfd43d617f93509">
  <xsd:schema xmlns:xsd="http://www.w3.org/2001/XMLSchema" xmlns:xs="http://www.w3.org/2001/XMLSchema" xmlns:p="http://schemas.microsoft.com/office/2006/metadata/properties" xmlns:ns2="ce8ec9b2-141a-4ac8-b406-0c1d660767f5" xmlns:ns3="0fb2ed49-ea83-4c32-bb50-160891bf72a6" targetNamespace="http://schemas.microsoft.com/office/2006/metadata/properties" ma:root="true" ma:fieldsID="c6e8ffb25287bf4d3030de761f238892" ns2:_="" ns3:_="">
    <xsd:import namespace="ce8ec9b2-141a-4ac8-b406-0c1d660767f5"/>
    <xsd:import namespace="0fb2ed49-ea83-4c32-bb50-160891bf72a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Comment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8ec9b2-141a-4ac8-b406-0c1d660767f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Comments" ma:index="11" nillable="true" ma:displayName="Comments" ma:format="Dropdown" ma:internalName="Comments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7" nillable="true" ma:displayName="Location" ma:indexed="true" ma:internalName="MediaServiceLocatio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ea606fe5-00d0-49e1-aa33-d9ffd020910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b2ed49-ea83-4c32-bb50-160891bf72a6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83f8ec07-84e5-4037-a214-3e91a31ca9bc}" ma:internalName="TaxCatchAll" ma:showField="CatchAllData" ma:web="0fb2ed49-ea83-4c32-bb50-160891bf72a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fb2ed49-ea83-4c32-bb50-160891bf72a6" xsi:nil="true"/>
    <lcf76f155ced4ddcb4097134ff3c332f xmlns="ce8ec9b2-141a-4ac8-b406-0c1d660767f5">
      <Terms xmlns="http://schemas.microsoft.com/office/infopath/2007/PartnerControls"/>
    </lcf76f155ced4ddcb4097134ff3c332f>
    <Comments xmlns="ce8ec9b2-141a-4ac8-b406-0c1d660767f5" xsi:nil="true"/>
  </documentManagement>
</p:properties>
</file>

<file path=customXml/itemProps1.xml><?xml version="1.0" encoding="utf-8"?>
<ds:datastoreItem xmlns:ds="http://schemas.openxmlformats.org/officeDocument/2006/customXml" ds:itemID="{144E7E46-67C0-49D3-911C-2B4459C4C1D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008C00AD-92D4-4634-B85B-C616D607165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8ec9b2-141a-4ac8-b406-0c1d660767f5"/>
    <ds:schemaRef ds:uri="0fb2ed49-ea83-4c32-bb50-160891bf72a6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21DBBDC-8E77-4D7E-BF85-D069E17F9E6A}">
  <ds:schemaRefs>
    <ds:schemaRef ds:uri="http://schemas.microsoft.com/office/2006/metadata/properties"/>
    <ds:schemaRef ds:uri="http://schemas.microsoft.com/office/infopath/2007/PartnerControls"/>
    <ds:schemaRef ds:uri="0fb2ed49-ea83-4c32-bb50-160891bf72a6"/>
    <ds:schemaRef ds:uri="ce8ec9b2-141a-4ac8-b406-0c1d660767f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Results</vt:lpstr>
      <vt:lpstr>Tier Results</vt:lpstr>
      <vt:lpstr>Divisions and points</vt:lpstr>
      <vt:lpstr>Matrix</vt:lpstr>
      <vt:lpstr>Results!_Tier1</vt:lpstr>
    </vt:vector>
  </TitlesOfParts>
  <Manager/>
  <Company>EDWA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School Sport</dc:creator>
  <cp:keywords/>
  <dc:description/>
  <cp:lastModifiedBy>HAYES Geoffrey [Op Initiatives - School Sport]</cp:lastModifiedBy>
  <cp:revision/>
  <dcterms:created xsi:type="dcterms:W3CDTF">2001-07-02T04:15:36Z</dcterms:created>
  <dcterms:modified xsi:type="dcterms:W3CDTF">2025-07-07T05:11:11Z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0x01010056ADFF6C1FB9C84580D6875E6FE4CEE6</vt:lpwstr>
  </property>
  <property fmtid="{D5CDD505-2E9C-101B-9397-08002B2CF9AE}" pid="3" name="MediaServiceImageTags">
    <vt:lpwstr/>
  </property>
</Properties>
</file>